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cardo.dominici\Documents\"/>
    </mc:Choice>
  </mc:AlternateContent>
  <bookViews>
    <workbookView xWindow="0" yWindow="525" windowWidth="24240" windowHeight="13680" tabRatio="780" activeTab="10"/>
  </bookViews>
  <sheets>
    <sheet name="Quadro de Custo" sheetId="2" r:id="rId1"/>
    <sheet name="SUP OPERAÇÕES DIURNO (2)" sheetId="46" state="hidden" r:id="rId2"/>
    <sheet name="SUP OPERAÇÕES DIURNO" sheetId="41" r:id="rId3"/>
    <sheet name="SUP OPERAÇÕES NOTURNO" sheetId="38" r:id="rId4"/>
    <sheet name="OP BALANÇA Noturno" sheetId="42" r:id="rId5"/>
    <sheet name="OP BALANÇA DIURNO " sheetId="48" r:id="rId6"/>
    <sheet name="Auxiliar de Cont Operacional D" sheetId="43" r:id="rId7"/>
    <sheet name="Auxiliar de Contr Operacional N" sheetId="47" r:id="rId8"/>
    <sheet name="Bombeiro Civil" sheetId="49" r:id="rId9"/>
    <sheet name="Super de Pátios D" sheetId="50" r:id="rId10"/>
    <sheet name="Super de Pátios N" sheetId="51" r:id="rId11"/>
  </sheets>
  <definedNames>
    <definedName name="_xlnm.Print_Area" localSheetId="6">'Auxiliar de Cont Operacional D'!$A$1:$I$46</definedName>
    <definedName name="_xlnm.Print_Area" localSheetId="5">'OP BALANÇA DIURNO '!$A$1:$I$46</definedName>
    <definedName name="_xlnm.Print_Area" localSheetId="4">'OP BALANÇA Noturno'!$A$1:$I$46</definedName>
    <definedName name="_xlnm.Print_Area" localSheetId="0">'Quadro de Custo'!$A$1:$E$18</definedName>
    <definedName name="_xlnm.Print_Area" localSheetId="2">'SUP OPERAÇÕES DIURNO'!$A$1:$I$46</definedName>
    <definedName name="_xlnm.Print_Area" localSheetId="1">'SUP OPERAÇÕES DIURNO (2)'!$A$1:$I$46</definedName>
    <definedName name="_xlnm.Print_Area" localSheetId="3">'SUP OPERAÇÕES NOTURNO'!$A$1:$I$46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" i="51" l="1"/>
  <c r="E19" i="51"/>
  <c r="E10" i="51"/>
  <c r="E32" i="51" s="1"/>
  <c r="H7" i="51"/>
  <c r="H6" i="51"/>
  <c r="E27" i="50"/>
  <c r="E19" i="50"/>
  <c r="E10" i="50"/>
  <c r="E32" i="50" s="1"/>
  <c r="H7" i="50"/>
  <c r="H6" i="50" s="1"/>
  <c r="E27" i="49"/>
  <c r="E19" i="49"/>
  <c r="E10" i="49"/>
  <c r="E32" i="49" s="1"/>
  <c r="H8" i="49"/>
  <c r="I4" i="49" s="1"/>
  <c r="H7" i="49"/>
  <c r="H6" i="49"/>
  <c r="E27" i="48"/>
  <c r="E19" i="48"/>
  <c r="E10" i="48"/>
  <c r="E32" i="48" s="1"/>
  <c r="H7" i="48"/>
  <c r="E27" i="47"/>
  <c r="E19" i="47"/>
  <c r="E10" i="47"/>
  <c r="E32" i="47" s="1"/>
  <c r="I4" i="47"/>
  <c r="H29" i="47" s="1"/>
  <c r="E9" i="51" l="1"/>
  <c r="H8" i="51"/>
  <c r="I4" i="51" s="1"/>
  <c r="H8" i="50"/>
  <c r="I4" i="50" s="1"/>
  <c r="E9" i="50"/>
  <c r="H28" i="49"/>
  <c r="H23" i="49"/>
  <c r="H18" i="49"/>
  <c r="H12" i="49"/>
  <c r="H32" i="49"/>
  <c r="H22" i="49"/>
  <c r="H17" i="49"/>
  <c r="H11" i="49"/>
  <c r="H21" i="49"/>
  <c r="H16" i="49"/>
  <c r="H26" i="49"/>
  <c r="H20" i="49"/>
  <c r="H15" i="49"/>
  <c r="H30" i="49"/>
  <c r="H25" i="49"/>
  <c r="H14" i="49"/>
  <c r="H29" i="49"/>
  <c r="H24" i="49"/>
  <c r="H13" i="49"/>
  <c r="I31" i="49"/>
  <c r="E9" i="49"/>
  <c r="H8" i="48"/>
  <c r="I4" i="48" s="1"/>
  <c r="E9" i="48"/>
  <c r="I31" i="47"/>
  <c r="E9" i="47"/>
  <c r="H12" i="47"/>
  <c r="H18" i="47"/>
  <c r="H23" i="47"/>
  <c r="H28" i="47"/>
  <c r="H14" i="47"/>
  <c r="H25" i="47"/>
  <c r="H30" i="47"/>
  <c r="H15" i="47"/>
  <c r="H20" i="47"/>
  <c r="H26" i="47"/>
  <c r="H16" i="47"/>
  <c r="H21" i="47"/>
  <c r="H11" i="47"/>
  <c r="H17" i="47"/>
  <c r="H22" i="47"/>
  <c r="H32" i="47"/>
  <c r="H13" i="47"/>
  <c r="H24" i="47"/>
  <c r="H36" i="46"/>
  <c r="C49" i="46"/>
  <c r="H42" i="46"/>
  <c r="M36" i="46"/>
  <c r="K36" i="46"/>
  <c r="J36" i="46"/>
  <c r="L36" i="46" s="1"/>
  <c r="E27" i="46"/>
  <c r="E19" i="46"/>
  <c r="E10" i="46"/>
  <c r="H7" i="46"/>
  <c r="H8" i="46" s="1"/>
  <c r="I4" i="46" s="1"/>
  <c r="H21" i="51" l="1"/>
  <c r="H16" i="51"/>
  <c r="H26" i="51"/>
  <c r="H20" i="51"/>
  <c r="H15" i="51"/>
  <c r="H30" i="51"/>
  <c r="H25" i="51"/>
  <c r="H14" i="51"/>
  <c r="H29" i="51"/>
  <c r="H24" i="51"/>
  <c r="H13" i="51"/>
  <c r="H28" i="51"/>
  <c r="H18" i="51"/>
  <c r="H12" i="51"/>
  <c r="H32" i="51"/>
  <c r="H22" i="51"/>
  <c r="H17" i="51"/>
  <c r="H11" i="51"/>
  <c r="H23" i="51"/>
  <c r="I31" i="51"/>
  <c r="H32" i="50"/>
  <c r="H22" i="50"/>
  <c r="H17" i="50"/>
  <c r="H11" i="50"/>
  <c r="I10" i="50" s="1"/>
  <c r="H21" i="50"/>
  <c r="H16" i="50"/>
  <c r="H26" i="50"/>
  <c r="H20" i="50"/>
  <c r="H15" i="50"/>
  <c r="H30" i="50"/>
  <c r="H25" i="50"/>
  <c r="H14" i="50"/>
  <c r="H29" i="50"/>
  <c r="H24" i="50"/>
  <c r="H13" i="50"/>
  <c r="H28" i="50"/>
  <c r="I27" i="50" s="1"/>
  <c r="H23" i="50"/>
  <c r="H18" i="50"/>
  <c r="H12" i="50"/>
  <c r="I31" i="50"/>
  <c r="I10" i="49"/>
  <c r="I27" i="49"/>
  <c r="I33" i="49" s="1"/>
  <c r="I43" i="49" s="1"/>
  <c r="I19" i="49"/>
  <c r="H21" i="48"/>
  <c r="H29" i="48"/>
  <c r="H28" i="48"/>
  <c r="H18" i="48"/>
  <c r="H32" i="48"/>
  <c r="H22" i="48"/>
  <c r="H17" i="48"/>
  <c r="H11" i="48"/>
  <c r="H16" i="48"/>
  <c r="H26" i="48"/>
  <c r="H20" i="48"/>
  <c r="I19" i="48" s="1"/>
  <c r="H15" i="48"/>
  <c r="H30" i="48"/>
  <c r="H25" i="48"/>
  <c r="H14" i="48"/>
  <c r="H24" i="48"/>
  <c r="H13" i="48"/>
  <c r="H23" i="48"/>
  <c r="H12" i="48"/>
  <c r="I31" i="48"/>
  <c r="I19" i="47"/>
  <c r="I10" i="47"/>
  <c r="I27" i="47"/>
  <c r="I33" i="47" s="1"/>
  <c r="I43" i="47" s="1"/>
  <c r="H30" i="46"/>
  <c r="H23" i="46"/>
  <c r="H16" i="46"/>
  <c r="H12" i="46"/>
  <c r="H29" i="46"/>
  <c r="H26" i="46"/>
  <c r="H22" i="46"/>
  <c r="H15" i="46"/>
  <c r="H11" i="46"/>
  <c r="H17" i="46"/>
  <c r="H20" i="46"/>
  <c r="H28" i="46"/>
  <c r="H25" i="46"/>
  <c r="H21" i="46"/>
  <c r="H18" i="46"/>
  <c r="H14" i="46"/>
  <c r="H24" i="46"/>
  <c r="H13" i="46"/>
  <c r="E32" i="46"/>
  <c r="I31" i="46" s="1"/>
  <c r="C49" i="38"/>
  <c r="I4" i="41"/>
  <c r="H7" i="42"/>
  <c r="H8" i="42"/>
  <c r="I4" i="42" s="1"/>
  <c r="I4" i="43"/>
  <c r="E19" i="41"/>
  <c r="E19" i="38"/>
  <c r="E19" i="42"/>
  <c r="E19" i="43"/>
  <c r="E27" i="41"/>
  <c r="E27" i="43"/>
  <c r="E27" i="42"/>
  <c r="E27" i="38"/>
  <c r="E10" i="38"/>
  <c r="E10" i="42"/>
  <c r="E10" i="43"/>
  <c r="E32" i="43" s="1"/>
  <c r="I31" i="43" s="1"/>
  <c r="E10" i="41"/>
  <c r="E32" i="41" s="1"/>
  <c r="C16" i="2"/>
  <c r="I19" i="51" l="1"/>
  <c r="I10" i="51"/>
  <c r="I27" i="51"/>
  <c r="I33" i="51" s="1"/>
  <c r="I43" i="51" s="1"/>
  <c r="I19" i="50"/>
  <c r="I33" i="50" s="1"/>
  <c r="I43" i="50" s="1"/>
  <c r="I44" i="49"/>
  <c r="H46" i="49" s="1"/>
  <c r="I45" i="49" s="1"/>
  <c r="I27" i="48"/>
  <c r="I10" i="48"/>
  <c r="I33" i="48" s="1"/>
  <c r="I43" i="48" s="1"/>
  <c r="I44" i="47"/>
  <c r="H46" i="47" s="1"/>
  <c r="I45" i="47" s="1"/>
  <c r="E9" i="43"/>
  <c r="E32" i="42"/>
  <c r="I31" i="42" s="1"/>
  <c r="I27" i="46"/>
  <c r="E32" i="38"/>
  <c r="I31" i="41"/>
  <c r="H29" i="43"/>
  <c r="H21" i="43"/>
  <c r="H25" i="43"/>
  <c r="H12" i="43"/>
  <c r="H16" i="43"/>
  <c r="H30" i="43"/>
  <c r="H22" i="43"/>
  <c r="H26" i="43"/>
  <c r="H13" i="43"/>
  <c r="H17" i="43"/>
  <c r="H23" i="43"/>
  <c r="H14" i="43"/>
  <c r="H18" i="43"/>
  <c r="H28" i="43"/>
  <c r="I27" i="43" s="1"/>
  <c r="H20" i="43"/>
  <c r="H24" i="43"/>
  <c r="H11" i="43"/>
  <c r="H15" i="43"/>
  <c r="H32" i="43"/>
  <c r="H30" i="41"/>
  <c r="H22" i="41"/>
  <c r="H26" i="41"/>
  <c r="H13" i="41"/>
  <c r="H17" i="41"/>
  <c r="H23" i="41"/>
  <c r="H14" i="41"/>
  <c r="H18" i="41"/>
  <c r="H28" i="41"/>
  <c r="H20" i="41"/>
  <c r="H24" i="41"/>
  <c r="H11" i="41"/>
  <c r="H15" i="41"/>
  <c r="H32" i="41"/>
  <c r="H29" i="41"/>
  <c r="H21" i="41"/>
  <c r="H25" i="41"/>
  <c r="H12" i="41"/>
  <c r="H16" i="41"/>
  <c r="E9" i="38"/>
  <c r="H28" i="42"/>
  <c r="H20" i="42"/>
  <c r="H24" i="42"/>
  <c r="H11" i="42"/>
  <c r="H15" i="42"/>
  <c r="H29" i="42"/>
  <c r="H21" i="42"/>
  <c r="H25" i="42"/>
  <c r="H12" i="42"/>
  <c r="H16" i="42"/>
  <c r="H30" i="42"/>
  <c r="H22" i="42"/>
  <c r="H26" i="42"/>
  <c r="H13" i="42"/>
  <c r="H17" i="42"/>
  <c r="H23" i="42"/>
  <c r="H14" i="42"/>
  <c r="H18" i="42"/>
  <c r="E9" i="42"/>
  <c r="E9" i="41"/>
  <c r="I4" i="38"/>
  <c r="I31" i="38" s="1"/>
  <c r="I10" i="46"/>
  <c r="E9" i="46"/>
  <c r="I19" i="46"/>
  <c r="H32" i="46"/>
  <c r="I44" i="51" l="1"/>
  <c r="H46" i="51" s="1"/>
  <c r="I45" i="51" s="1"/>
  <c r="I44" i="50"/>
  <c r="H46" i="50" s="1"/>
  <c r="I45" i="50" s="1"/>
  <c r="I44" i="48"/>
  <c r="H46" i="48" s="1"/>
  <c r="I45" i="48" s="1"/>
  <c r="H32" i="42"/>
  <c r="I27" i="41"/>
  <c r="I19" i="42"/>
  <c r="H38" i="46"/>
  <c r="I35" i="46" s="1"/>
  <c r="I35" i="38"/>
  <c r="I10" i="41"/>
  <c r="I19" i="43"/>
  <c r="I27" i="42"/>
  <c r="H23" i="38"/>
  <c r="H14" i="38"/>
  <c r="H18" i="38"/>
  <c r="H28" i="38"/>
  <c r="H20" i="38"/>
  <c r="H24" i="38"/>
  <c r="H11" i="38"/>
  <c r="H15" i="38"/>
  <c r="H29" i="38"/>
  <c r="H21" i="38"/>
  <c r="H25" i="38"/>
  <c r="H12" i="38"/>
  <c r="H16" i="38"/>
  <c r="H30" i="38"/>
  <c r="H22" i="38"/>
  <c r="H26" i="38"/>
  <c r="H13" i="38"/>
  <c r="H17" i="38"/>
  <c r="H32" i="38"/>
  <c r="I10" i="42"/>
  <c r="I19" i="41"/>
  <c r="I10" i="43"/>
  <c r="I33" i="46"/>
  <c r="I43" i="46" l="1"/>
  <c r="I44" i="46" s="1"/>
  <c r="H46" i="46" s="1"/>
  <c r="I45" i="46" s="1"/>
  <c r="I33" i="43"/>
  <c r="I19" i="38"/>
  <c r="I33" i="41"/>
  <c r="I43" i="41" s="1"/>
  <c r="I27" i="38"/>
  <c r="I10" i="38"/>
  <c r="I33" i="42"/>
  <c r="I43" i="42" s="1"/>
  <c r="I44" i="42" s="1"/>
  <c r="H46" i="42" s="1"/>
  <c r="I43" i="43"/>
  <c r="I44" i="43" s="1"/>
  <c r="H46" i="43" s="1"/>
  <c r="I45" i="42" l="1"/>
  <c r="I45" i="43"/>
  <c r="I33" i="38"/>
  <c r="I43" i="38" s="1"/>
  <c r="I44" i="41"/>
  <c r="H46" i="41" s="1"/>
  <c r="I45" i="41" l="1"/>
  <c r="I44" i="38"/>
  <c r="H46" i="38" s="1"/>
  <c r="I45" i="38" l="1"/>
  <c r="D17" i="2"/>
  <c r="D18" i="2" s="1"/>
</calcChain>
</file>

<file path=xl/sharedStrings.xml><?xml version="1.0" encoding="utf-8"?>
<sst xmlns="http://schemas.openxmlformats.org/spreadsheetml/2006/main" count="530" uniqueCount="85">
  <si>
    <t>DESCRIMINAÇÃO</t>
  </si>
  <si>
    <t>VALOR</t>
  </si>
  <si>
    <t>1.MAO DE OBRA</t>
  </si>
  <si>
    <t>a) Salários</t>
  </si>
  <si>
    <t xml:space="preserve">b) Adicional noturno </t>
  </si>
  <si>
    <t>c) Adicional de periculosidade (30% de "a")</t>
  </si>
  <si>
    <t>GRUPO A</t>
  </si>
  <si>
    <t>SESC/SESI</t>
  </si>
  <si>
    <t>INSS</t>
  </si>
  <si>
    <t>SENAC/SENAI</t>
  </si>
  <si>
    <t>SAT</t>
  </si>
  <si>
    <t>FGTS</t>
  </si>
  <si>
    <t>INCRA</t>
  </si>
  <si>
    <t>SEBRAE</t>
  </si>
  <si>
    <t>SALARIO EDUCAÇÃO</t>
  </si>
  <si>
    <t>GRUPO B</t>
  </si>
  <si>
    <t>AUXILIO ENFERMIDADE</t>
  </si>
  <si>
    <t>FÉRIAS</t>
  </si>
  <si>
    <t>DECIMO TERCEIRO</t>
  </si>
  <si>
    <t>GRUPO C</t>
  </si>
  <si>
    <t>c)Uniformes e Epis</t>
  </si>
  <si>
    <t>d)Exames médico admissional/demissional</t>
  </si>
  <si>
    <t>e)Seguro de vida em grupo</t>
  </si>
  <si>
    <t>2. ENCARGOS CONTRATUAIS</t>
  </si>
  <si>
    <t>4.SUB TOTAL I</t>
  </si>
  <si>
    <t>Item</t>
  </si>
  <si>
    <t>N º de Postos</t>
  </si>
  <si>
    <t>Total</t>
  </si>
  <si>
    <t>1.0</t>
  </si>
  <si>
    <t>2.0</t>
  </si>
  <si>
    <t xml:space="preserve">Postos de Serviço </t>
  </si>
  <si>
    <t>Preço Unit. Posto</t>
  </si>
  <si>
    <t>POSTO DE SERVIÇO</t>
  </si>
  <si>
    <t>3. INSUMOS:</t>
  </si>
  <si>
    <t>b)Auxílio alimentação</t>
  </si>
  <si>
    <t>FALTAS LEGAIS</t>
  </si>
  <si>
    <t>LICENÇA PATERNIDADE/MATERNIDADE</t>
  </si>
  <si>
    <t>ACIDENTE DE TRABALHO</t>
  </si>
  <si>
    <t>AVISO PRÉVIO</t>
  </si>
  <si>
    <t>AVISO PREVIO INDENIZADO</t>
  </si>
  <si>
    <t>INDENIZAÇÃO ADICIONAL</t>
  </si>
  <si>
    <t>FGTS NAS RESCISÕES SEM JUSTA CAUSA</t>
  </si>
  <si>
    <t>VALOR DA MÃO DE OBRA</t>
  </si>
  <si>
    <t>GRUPO D</t>
  </si>
  <si>
    <t>INCIDENCIA ACUM. - GRUPO A X GRUPO B</t>
  </si>
  <si>
    <t>b) Adicional noturno</t>
  </si>
  <si>
    <t>3.0</t>
  </si>
  <si>
    <t>4.0</t>
  </si>
  <si>
    <t>5.0</t>
  </si>
  <si>
    <t>6.0</t>
  </si>
  <si>
    <t>f)Plano de saúde</t>
  </si>
  <si>
    <t>g)Transporte fretado</t>
  </si>
  <si>
    <t>Valor Mensal do Contrato</t>
  </si>
  <si>
    <t>7. CUSTO MENSAL DO PROFISSIONAL</t>
  </si>
  <si>
    <t>d) Feriado Trabalhado 12 x 36 (súmula 444 TST)</t>
  </si>
  <si>
    <t xml:space="preserve">5. TAXA DE ADMINISTRAÇÃO E LUCRO </t>
  </si>
  <si>
    <t xml:space="preserve"> Supervisor de Operações (diurno)</t>
  </si>
  <si>
    <t xml:space="preserve"> Supervisor de Operações (noturno)</t>
  </si>
  <si>
    <t>Operador de Balanças (diurno)</t>
  </si>
  <si>
    <t>Operador de Balanças (noturno)</t>
  </si>
  <si>
    <r>
      <t xml:space="preserve">COMPOSIÇÃO DE CUSTOS - </t>
    </r>
    <r>
      <rPr>
        <b/>
        <sz val="8"/>
        <color rgb="FFFF0000"/>
        <rFont val="Comic Sans MS"/>
        <family val="4"/>
      </rPr>
      <t>SUPERVISOR DE OPERAÇÕES (DIURNO)</t>
    </r>
  </si>
  <si>
    <t>a)Vales-Transporte ((2,90*15*2)-(6% de 1.a ))</t>
  </si>
  <si>
    <t>6.IMPOSTOS (8,65%) = (PIS 0,65% + COFINS 3,00% + ISS 5,0%)</t>
  </si>
  <si>
    <t>Valor Anual do Contrato</t>
  </si>
  <si>
    <t xml:space="preserve"> DETALHAMENTO DE CUSTOS </t>
  </si>
  <si>
    <t xml:space="preserve">R$ </t>
  </si>
  <si>
    <t>R$</t>
  </si>
  <si>
    <t>a)Vales-Transporte ((3,70*15*2)-(6% de 1.a ))</t>
  </si>
  <si>
    <r>
      <t xml:space="preserve">COMPOSIÇÃO DE CUSTOS - Auxiliar de Controle Operacional </t>
    </r>
    <r>
      <rPr>
        <b/>
        <sz val="8"/>
        <color rgb="FFFF0000"/>
        <rFont val="Comic Sans MS"/>
        <family val="4"/>
      </rPr>
      <t>(Diurno</t>
    </r>
    <r>
      <rPr>
        <b/>
        <sz val="8"/>
        <rFont val="Comic Sans MS"/>
        <family val="4"/>
      </rPr>
      <t>)</t>
    </r>
  </si>
  <si>
    <r>
      <t>COMPOSIÇÃO DE CUSTOS - Auxiliar de Controle Operacional (</t>
    </r>
    <r>
      <rPr>
        <b/>
        <sz val="8"/>
        <color rgb="FFFF0000"/>
        <rFont val="Comic Sans MS"/>
        <family val="4"/>
      </rPr>
      <t>Noturno</t>
    </r>
    <r>
      <rPr>
        <b/>
        <sz val="8"/>
        <rFont val="Comic Sans MS"/>
        <family val="4"/>
      </rPr>
      <t>)</t>
    </r>
  </si>
  <si>
    <r>
      <t>COMPOSIÇÃO DE CUSTOS - SUPERVISOR DE OPERAÇÕES</t>
    </r>
    <r>
      <rPr>
        <b/>
        <sz val="8"/>
        <color rgb="FFFF0000"/>
        <rFont val="Comic Sans MS"/>
        <family val="4"/>
      </rPr>
      <t xml:space="preserve"> (DIURNO)</t>
    </r>
  </si>
  <si>
    <r>
      <t>COMPOSIÇÃO DE CUSTOS - SUPERVISOR DE OPERAÇÕES (</t>
    </r>
    <r>
      <rPr>
        <b/>
        <sz val="8"/>
        <color rgb="FFFF0000"/>
        <rFont val="Comic Sans MS"/>
        <family val="4"/>
      </rPr>
      <t>NOTURNO</t>
    </r>
    <r>
      <rPr>
        <b/>
        <sz val="8"/>
        <rFont val="Comic Sans MS"/>
        <family val="4"/>
      </rPr>
      <t>)</t>
    </r>
  </si>
  <si>
    <r>
      <t>COMPOSIÇÃO DE CUSTOS - OPERADOR DE BALANÇAS (</t>
    </r>
    <r>
      <rPr>
        <b/>
        <sz val="8"/>
        <color rgb="FFFF0000"/>
        <rFont val="Comic Sans MS"/>
        <family val="4"/>
      </rPr>
      <t>Noturno</t>
    </r>
    <r>
      <rPr>
        <b/>
        <sz val="8"/>
        <rFont val="Comic Sans MS"/>
        <family val="4"/>
      </rPr>
      <t>)</t>
    </r>
  </si>
  <si>
    <r>
      <t>COMPOSIÇÃO DE CUSTOS - OPERADOR DE BALANÇAS (</t>
    </r>
    <r>
      <rPr>
        <b/>
        <sz val="8"/>
        <color rgb="FFFF0000"/>
        <rFont val="Comic Sans MS"/>
        <family val="4"/>
      </rPr>
      <t>Diurno</t>
    </r>
    <r>
      <rPr>
        <b/>
        <sz val="8"/>
        <rFont val="Comic Sans MS"/>
        <family val="4"/>
      </rPr>
      <t>)</t>
    </r>
  </si>
  <si>
    <r>
      <t>COMPOSIÇÃO DE CUSTOS - Bombeiro Civil (</t>
    </r>
    <r>
      <rPr>
        <b/>
        <sz val="8"/>
        <color rgb="FFFF0000"/>
        <rFont val="Comic Sans MS"/>
        <family val="4"/>
      </rPr>
      <t>Diurno</t>
    </r>
    <r>
      <rPr>
        <b/>
        <sz val="8"/>
        <rFont val="Comic Sans MS"/>
        <family val="4"/>
      </rPr>
      <t>)</t>
    </r>
  </si>
  <si>
    <r>
      <t>COMPOSIÇÃO DE CUSTOS - Supervisor de Pátios e Áreas Portuárias (</t>
    </r>
    <r>
      <rPr>
        <b/>
        <sz val="8"/>
        <color rgb="FFFF0000"/>
        <rFont val="Comic Sans MS"/>
        <family val="4"/>
      </rPr>
      <t>Diurno</t>
    </r>
    <r>
      <rPr>
        <b/>
        <sz val="8"/>
        <rFont val="Comic Sans MS"/>
        <family val="4"/>
      </rPr>
      <t>)</t>
    </r>
  </si>
  <si>
    <r>
      <t>COMPOSIÇÃO DE CUSTOS - Supervisor de Pátios e Áreas Portuárias (</t>
    </r>
    <r>
      <rPr>
        <b/>
        <sz val="8"/>
        <color rgb="FFFF0000"/>
        <rFont val="Comic Sans MS"/>
        <family val="4"/>
      </rPr>
      <t>Noturno</t>
    </r>
    <r>
      <rPr>
        <b/>
        <sz val="8"/>
        <rFont val="Comic Sans MS"/>
        <family val="4"/>
      </rPr>
      <t>)</t>
    </r>
  </si>
  <si>
    <t>7.0</t>
  </si>
  <si>
    <t>8.0</t>
  </si>
  <si>
    <t>Auxiliar de Controle Operacional (Diurno)</t>
  </si>
  <si>
    <t>Auxiliar de Controle Operacional (Noturno)</t>
  </si>
  <si>
    <t>9.0</t>
  </si>
  <si>
    <t>Bombeiro Civil (Diurno)</t>
  </si>
  <si>
    <t>Supervisor de Pátios e Áreas Portuárias (Diurno)</t>
  </si>
  <si>
    <t>Supervisor de Pátios e Áreas Portuárias (Noturno)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</si>
</sst>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&quot;R$&quot;* #,##0.00_);_(&quot;R$&quot;* \(#,##0.00\);_(&quot;R$&quot;* &quot;-&quot;??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#,##0.00;[Red]#,##0.00"/>
    <numFmt numFmtId="168" formatCode="&quot;R$&quot;\ #,##0.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omic Sans MS"/>
      <family val="4"/>
    </font>
    <font>
      <b/>
      <sz val="10"/>
      <name val="Comic Sans MS"/>
      <family val="4"/>
    </font>
    <font>
      <sz val="9"/>
      <name val="Comic Sans MS"/>
      <family val="4"/>
    </font>
    <font>
      <sz val="10"/>
      <color theme="1"/>
      <name val="Comic Sans MS"/>
      <family val="4"/>
    </font>
    <font>
      <sz val="10"/>
      <color theme="0"/>
      <name val="Comic Sans MS"/>
      <family val="4"/>
    </font>
    <font>
      <b/>
      <sz val="8"/>
      <name val="Comic Sans MS"/>
      <family val="4"/>
    </font>
    <font>
      <sz val="8"/>
      <name val="Comic Sans MS"/>
      <family val="4"/>
    </font>
    <font>
      <sz val="11"/>
      <color indexed="8"/>
      <name val="Calibri"/>
      <family val="2"/>
    </font>
    <font>
      <sz val="10"/>
      <name val="Courier"/>
      <family val="3"/>
    </font>
    <font>
      <sz val="12"/>
      <name val="Arial"/>
      <family val="2"/>
    </font>
    <font>
      <b/>
      <sz val="10"/>
      <color theme="0"/>
      <name val="Comic Sans MS"/>
      <family val="4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8"/>
      <color rgb="FFFF0000"/>
      <name val="Comic Sans MS"/>
      <family val="4"/>
    </font>
    <font>
      <sz val="9"/>
      <color rgb="FF000000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/>
      <bottom style="medium">
        <color auto="1"/>
      </bottom>
      <diagonal/>
    </border>
  </borders>
  <cellStyleXfs count="42">
    <xf numFmtId="0" fontId="0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1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21">
    <xf numFmtId="0" fontId="0" fillId="0" borderId="0" xfId="0"/>
    <xf numFmtId="0" fontId="3" fillId="0" borderId="0" xfId="0" applyFont="1" applyBorder="1"/>
    <xf numFmtId="0" fontId="6" fillId="0" borderId="0" xfId="0" applyFont="1"/>
    <xf numFmtId="0" fontId="3" fillId="0" borderId="0" xfId="0" applyFont="1"/>
    <xf numFmtId="0" fontId="4" fillId="0" borderId="0" xfId="0" applyFont="1" applyBorder="1"/>
    <xf numFmtId="165" fontId="3" fillId="3" borderId="2" xfId="0" applyNumberFormat="1" applyFont="1" applyFill="1" applyBorder="1" applyAlignment="1">
      <alignment horizontal="center" vertical="center"/>
    </xf>
    <xf numFmtId="167" fontId="6" fillId="0" borderId="0" xfId="0" applyNumberFormat="1" applyFont="1"/>
    <xf numFmtId="0" fontId="3" fillId="0" borderId="0" xfId="0" applyFont="1" applyFill="1" applyBorder="1" applyAlignment="1">
      <alignment vertical="justify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/>
    <xf numFmtId="43" fontId="6" fillId="0" borderId="0" xfId="0" applyNumberFormat="1" applyFont="1"/>
    <xf numFmtId="0" fontId="4" fillId="0" borderId="7" xfId="0" applyFont="1" applyBorder="1"/>
    <xf numFmtId="0" fontId="4" fillId="0" borderId="9" xfId="0" applyFont="1" applyBorder="1"/>
    <xf numFmtId="166" fontId="4" fillId="0" borderId="13" xfId="1" applyFont="1" applyBorder="1" applyAlignment="1"/>
    <xf numFmtId="166" fontId="4" fillId="0" borderId="14" xfId="1" applyFont="1" applyBorder="1" applyAlignment="1"/>
    <xf numFmtId="166" fontId="4" fillId="0" borderId="9" xfId="1" applyFont="1" applyBorder="1" applyAlignment="1"/>
    <xf numFmtId="0" fontId="7" fillId="0" borderId="0" xfId="0" applyFont="1" applyBorder="1"/>
    <xf numFmtId="0" fontId="4" fillId="0" borderId="13" xfId="0" applyFont="1" applyBorder="1"/>
    <xf numFmtId="0" fontId="4" fillId="0" borderId="12" xfId="0" applyFont="1" applyBorder="1"/>
    <xf numFmtId="10" fontId="4" fillId="0" borderId="0" xfId="0" applyNumberFormat="1" applyFont="1" applyBorder="1"/>
    <xf numFmtId="0" fontId="3" fillId="0" borderId="9" xfId="0" applyFont="1" applyBorder="1"/>
    <xf numFmtId="166" fontId="4" fillId="0" borderId="1" xfId="1" applyFont="1" applyBorder="1" applyAlignment="1"/>
    <xf numFmtId="166" fontId="4" fillId="0" borderId="15" xfId="1" applyFont="1" applyBorder="1" applyAlignment="1"/>
    <xf numFmtId="166" fontId="4" fillId="0" borderId="16" xfId="1" applyFont="1" applyBorder="1" applyAlignment="1"/>
    <xf numFmtId="165" fontId="4" fillId="0" borderId="0" xfId="0" applyNumberFormat="1" applyFont="1" applyFill="1" applyBorder="1" applyAlignment="1">
      <alignment horizontal="center"/>
    </xf>
    <xf numFmtId="0" fontId="3" fillId="0" borderId="8" xfId="0" applyFont="1" applyBorder="1"/>
    <xf numFmtId="165" fontId="3" fillId="0" borderId="0" xfId="0" applyNumberFormat="1" applyFont="1"/>
    <xf numFmtId="166" fontId="3" fillId="0" borderId="9" xfId="1" applyFont="1" applyBorder="1" applyAlignment="1"/>
    <xf numFmtId="166" fontId="3" fillId="0" borderId="1" xfId="1" applyFont="1" applyBorder="1" applyAlignment="1"/>
    <xf numFmtId="166" fontId="3" fillId="0" borderId="9" xfId="1" applyFont="1" applyBorder="1"/>
    <xf numFmtId="166" fontId="3" fillId="0" borderId="1" xfId="1" applyFont="1" applyBorder="1"/>
    <xf numFmtId="166" fontId="3" fillId="0" borderId="13" xfId="1" applyFont="1" applyBorder="1"/>
    <xf numFmtId="166" fontId="3" fillId="0" borderId="14" xfId="1" applyFont="1" applyBorder="1"/>
    <xf numFmtId="166" fontId="4" fillId="0" borderId="1" xfId="1" applyFont="1" applyBorder="1"/>
    <xf numFmtId="10" fontId="3" fillId="0" borderId="0" xfId="0" applyNumberFormat="1" applyFont="1" applyBorder="1"/>
    <xf numFmtId="10" fontId="3" fillId="0" borderId="0" xfId="0" applyNumberFormat="1" applyFont="1"/>
    <xf numFmtId="0" fontId="4" fillId="0" borderId="15" xfId="0" applyFont="1" applyBorder="1"/>
    <xf numFmtId="0" fontId="3" fillId="0" borderId="17" xfId="0" applyFont="1" applyBorder="1"/>
    <xf numFmtId="10" fontId="3" fillId="0" borderId="17" xfId="0" applyNumberFormat="1" applyFont="1" applyBorder="1"/>
    <xf numFmtId="166" fontId="3" fillId="0" borderId="15" xfId="1" applyFont="1" applyBorder="1"/>
    <xf numFmtId="166" fontId="4" fillId="0" borderId="16" xfId="1" applyFont="1" applyBorder="1"/>
    <xf numFmtId="166" fontId="3" fillId="0" borderId="9" xfId="1" applyFont="1" applyBorder="1" applyAlignment="1">
      <alignment vertical="top"/>
    </xf>
    <xf numFmtId="166" fontId="3" fillId="0" borderId="1" xfId="1" applyFont="1" applyBorder="1" applyAlignment="1">
      <alignment vertical="top"/>
    </xf>
    <xf numFmtId="166" fontId="3" fillId="0" borderId="0" xfId="0" applyNumberFormat="1" applyFont="1"/>
    <xf numFmtId="0" fontId="3" fillId="0" borderId="0" xfId="0" applyFont="1" applyAlignment="1">
      <alignment vertical="center"/>
    </xf>
    <xf numFmtId="0" fontId="3" fillId="0" borderId="0" xfId="0" applyFont="1" applyFill="1"/>
    <xf numFmtId="0" fontId="3" fillId="0" borderId="0" xfId="0" applyFont="1" applyFill="1" applyBorder="1"/>
    <xf numFmtId="43" fontId="3" fillId="0" borderId="0" xfId="0" applyNumberFormat="1" applyFont="1"/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left" vertical="center"/>
    </xf>
    <xf numFmtId="0" fontId="5" fillId="0" borderId="9" xfId="0" applyFont="1" applyBorder="1"/>
    <xf numFmtId="0" fontId="9" fillId="0" borderId="9" xfId="0" applyFont="1" applyBorder="1"/>
    <xf numFmtId="165" fontId="6" fillId="0" borderId="0" xfId="2" applyFont="1"/>
    <xf numFmtId="0" fontId="3" fillId="2" borderId="2" xfId="0" applyFont="1" applyFill="1" applyBorder="1" applyAlignment="1">
      <alignment vertical="center"/>
    </xf>
    <xf numFmtId="10" fontId="4" fillId="0" borderId="12" xfId="0" applyNumberFormat="1" applyFont="1" applyBorder="1" applyAlignment="1">
      <alignment horizontal="right"/>
    </xf>
    <xf numFmtId="10" fontId="7" fillId="0" borderId="0" xfId="0" applyNumberFormat="1" applyFont="1"/>
    <xf numFmtId="9" fontId="7" fillId="0" borderId="0" xfId="0" applyNumberFormat="1" applyFont="1"/>
    <xf numFmtId="168" fontId="4" fillId="0" borderId="27" xfId="2" applyNumberFormat="1" applyFont="1" applyFill="1" applyBorder="1" applyAlignment="1">
      <alignment horizontal="center" vertical="center"/>
    </xf>
    <xf numFmtId="0" fontId="4" fillId="0" borderId="7" xfId="0" applyFont="1" applyBorder="1" applyAlignment="1"/>
    <xf numFmtId="0" fontId="3" fillId="0" borderId="8" xfId="0" applyFont="1" applyBorder="1" applyAlignment="1"/>
    <xf numFmtId="0" fontId="4" fillId="0" borderId="9" xfId="0" applyFont="1" applyBorder="1" applyAlignment="1"/>
    <xf numFmtId="0" fontId="3" fillId="0" borderId="0" xfId="0" applyFont="1" applyBorder="1" applyAlignment="1"/>
    <xf numFmtId="0" fontId="3" fillId="0" borderId="9" xfId="0" applyFont="1" applyBorder="1" applyAlignment="1"/>
    <xf numFmtId="0" fontId="4" fillId="0" borderId="13" xfId="0" applyFont="1" applyBorder="1" applyAlignment="1"/>
    <xf numFmtId="0" fontId="4" fillId="0" borderId="12" xfId="0" applyFont="1" applyBorder="1" applyAlignment="1"/>
    <xf numFmtId="166" fontId="3" fillId="0" borderId="13" xfId="1" applyFont="1" applyBorder="1" applyAlignment="1"/>
    <xf numFmtId="166" fontId="3" fillId="0" borderId="14" xfId="1" applyFont="1" applyBorder="1" applyAlignment="1"/>
    <xf numFmtId="10" fontId="4" fillId="0" borderId="0" xfId="0" applyNumberFormat="1" applyFont="1" applyBorder="1" applyAlignment="1"/>
    <xf numFmtId="0" fontId="7" fillId="0" borderId="0" xfId="0" applyFont="1" applyBorder="1" applyAlignment="1"/>
    <xf numFmtId="10" fontId="3" fillId="0" borderId="0" xfId="0" applyNumberFormat="1" applyFont="1" applyBorder="1" applyAlignment="1"/>
    <xf numFmtId="0" fontId="5" fillId="0" borderId="9" xfId="0" applyFont="1" applyBorder="1" applyAlignment="1"/>
    <xf numFmtId="0" fontId="9" fillId="0" borderId="9" xfId="0" applyFont="1" applyBorder="1" applyAlignment="1"/>
    <xf numFmtId="0" fontId="4" fillId="0" borderId="0" xfId="0" applyFont="1" applyBorder="1" applyAlignment="1"/>
    <xf numFmtId="0" fontId="4" fillId="0" borderId="15" xfId="0" applyFont="1" applyBorder="1" applyAlignment="1"/>
    <xf numFmtId="0" fontId="3" fillId="0" borderId="17" xfId="0" applyFont="1" applyBorder="1" applyAlignment="1"/>
    <xf numFmtId="10" fontId="3" fillId="0" borderId="17" xfId="0" applyNumberFormat="1" applyFont="1" applyBorder="1" applyAlignment="1"/>
    <xf numFmtId="166" fontId="3" fillId="0" borderId="15" xfId="1" applyFont="1" applyBorder="1" applyAlignment="1"/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justify" wrapText="1"/>
    </xf>
    <xf numFmtId="0" fontId="4" fillId="3" borderId="26" xfId="0" applyFont="1" applyFill="1" applyBorder="1" applyAlignment="1">
      <alignment horizontal="center" vertical="justify" wrapText="1"/>
    </xf>
    <xf numFmtId="0" fontId="4" fillId="3" borderId="25" xfId="0" applyFont="1" applyFill="1" applyBorder="1" applyAlignment="1">
      <alignment horizontal="center" vertical="justify"/>
    </xf>
    <xf numFmtId="0" fontId="6" fillId="3" borderId="26" xfId="0" applyFont="1" applyFill="1" applyBorder="1"/>
    <xf numFmtId="0" fontId="8" fillId="2" borderId="13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10" fontId="13" fillId="0" borderId="12" xfId="0" applyNumberFormat="1" applyFont="1" applyBorder="1" applyAlignment="1">
      <alignment horizontal="right"/>
    </xf>
    <xf numFmtId="10" fontId="13" fillId="0" borderId="14" xfId="0" applyNumberFormat="1" applyFont="1" applyBorder="1" applyAlignment="1">
      <alignment horizontal="right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66" fontId="4" fillId="2" borderId="7" xfId="1" applyFont="1" applyFill="1" applyBorder="1" applyAlignment="1">
      <alignment horizontal="center" vertical="center"/>
    </xf>
    <xf numFmtId="166" fontId="4" fillId="2" borderId="18" xfId="1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/>
    </xf>
  </cellXfs>
  <cellStyles count="42">
    <cellStyle name="Hiperlink" xfId="20" builtinId="8" hidden="1"/>
    <cellStyle name="Hiperlink" xfId="22" builtinId="8" hidden="1"/>
    <cellStyle name="Hiperlink" xfId="24" builtinId="8" hidden="1"/>
    <cellStyle name="Hiperlink" xfId="26" builtinId="8" hidden="1"/>
    <cellStyle name="Hiperlink" xfId="28" builtinId="8" hidden="1"/>
    <cellStyle name="Hiperlink" xfId="30" builtinId="8" hidden="1"/>
    <cellStyle name="Hiperlink" xfId="32" builtinId="8" hidden="1"/>
    <cellStyle name="Hiperlink" xfId="34" builtinId="8" hidden="1"/>
    <cellStyle name="Hiperlink" xfId="36" builtinId="8" hidden="1"/>
    <cellStyle name="Hiperlink" xfId="38" builtinId="8" hidden="1"/>
    <cellStyle name="Hiperlink" xfId="40" builtinId="8" hidden="1"/>
    <cellStyle name="Hiperlink Visitado" xfId="21" builtinId="9" hidden="1"/>
    <cellStyle name="Hiperlink Visitado" xfId="23" builtinId="9" hidden="1"/>
    <cellStyle name="Hiperlink Visitado" xfId="25" builtinId="9" hidden="1"/>
    <cellStyle name="Hiperlink Visitado" xfId="27" builtinId="9" hidden="1"/>
    <cellStyle name="Hiperlink Visitado" xfId="29" builtinId="9" hidden="1"/>
    <cellStyle name="Hiperlink Visitado" xfId="31" builtinId="9" hidden="1"/>
    <cellStyle name="Hiperlink Visitado" xfId="33" builtinId="9" hidden="1"/>
    <cellStyle name="Hiperlink Visitado" xfId="35" builtinId="9" hidden="1"/>
    <cellStyle name="Hiperlink Visitado" xfId="37" builtinId="9" hidden="1"/>
    <cellStyle name="Hiperlink Visitado" xfId="39" builtinId="9" hidden="1"/>
    <cellStyle name="Hiperlink Visitado" xfId="41" builtinId="9" hidden="1"/>
    <cellStyle name="Indefinido" xfId="7"/>
    <cellStyle name="Moeda" xfId="1" builtinId="4"/>
    <cellStyle name="Moeda 2" xfId="8"/>
    <cellStyle name="Moeda 3" xfId="9"/>
    <cellStyle name="Normal" xfId="0" builtinId="0"/>
    <cellStyle name="Normal 2" xfId="4"/>
    <cellStyle name="Normal 3" xfId="10"/>
    <cellStyle name="Normal 3 2" xfId="11"/>
    <cellStyle name="Normal 3 3" xfId="12"/>
    <cellStyle name="Normal 4" xfId="13"/>
    <cellStyle name="Normal 5" xfId="14"/>
    <cellStyle name="Normal 6" xfId="15"/>
    <cellStyle name="Porcentagem 2" xfId="5"/>
    <cellStyle name="Porcentagem 3" xfId="16"/>
    <cellStyle name="Porcentagem 4" xfId="17"/>
    <cellStyle name="Separador de milhares 2" xfId="6"/>
    <cellStyle name="Vírgula" xfId="2" builtinId="3"/>
    <cellStyle name="Vírgula 2" xfId="3"/>
    <cellStyle name="Vírgula 2 2" xfId="19"/>
    <cellStyle name="Vírgula 3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2"/>
  <sheetViews>
    <sheetView showGridLines="0" view="pageBreakPreview" zoomScale="115" zoomScaleNormal="100" zoomScaleSheetLayoutView="115" workbookViewId="0">
      <selection activeCell="B7" sqref="B7"/>
    </sheetView>
  </sheetViews>
  <sheetFormatPr defaultColWidth="8.85546875" defaultRowHeight="15" x14ac:dyDescent="0.3"/>
  <cols>
    <col min="1" max="1" width="8.85546875" style="2"/>
    <col min="2" max="2" width="59.28515625" style="2" customWidth="1"/>
    <col min="3" max="3" width="7.28515625" style="2" customWidth="1"/>
    <col min="4" max="4" width="17.42578125" style="2" bestFit="1" customWidth="1"/>
    <col min="5" max="5" width="15.42578125" style="2" customWidth="1"/>
    <col min="6" max="6" width="12.42578125" style="2" bestFit="1" customWidth="1"/>
    <col min="7" max="9" width="8.85546875" style="2"/>
    <col min="10" max="10" width="51.42578125" style="2" customWidth="1"/>
    <col min="11" max="16384" width="8.85546875" style="2"/>
  </cols>
  <sheetData>
    <row r="3" spans="1:12" x14ac:dyDescent="0.3">
      <c r="A3" s="89" t="s">
        <v>64</v>
      </c>
      <c r="B3" s="90"/>
      <c r="C3" s="90"/>
      <c r="D3" s="90"/>
      <c r="E3" s="91"/>
    </row>
    <row r="4" spans="1:12" ht="15.75" thickBot="1" x14ac:dyDescent="0.35">
      <c r="A4" s="92"/>
      <c r="B4" s="93"/>
      <c r="C4" s="93"/>
      <c r="D4" s="93"/>
      <c r="E4" s="94"/>
    </row>
    <row r="5" spans="1:12" ht="15.75" customHeight="1" thickTop="1" x14ac:dyDescent="0.3">
      <c r="A5" s="95" t="s">
        <v>25</v>
      </c>
      <c r="B5" s="87" t="s">
        <v>32</v>
      </c>
      <c r="C5" s="98" t="s">
        <v>26</v>
      </c>
      <c r="D5" s="100" t="s">
        <v>31</v>
      </c>
      <c r="E5" s="87" t="s">
        <v>27</v>
      </c>
    </row>
    <row r="6" spans="1:12" ht="15.75" thickBot="1" x14ac:dyDescent="0.35">
      <c r="A6" s="96"/>
      <c r="B6" s="97"/>
      <c r="C6" s="99"/>
      <c r="D6" s="101"/>
      <c r="E6" s="88"/>
    </row>
    <row r="7" spans="1:12" ht="21" customHeight="1" thickTop="1" x14ac:dyDescent="0.3">
      <c r="A7" s="55" t="s">
        <v>28</v>
      </c>
      <c r="B7" s="57" t="s">
        <v>56</v>
      </c>
      <c r="C7" s="118">
        <v>5</v>
      </c>
      <c r="D7" s="5"/>
      <c r="E7" s="5"/>
      <c r="I7" s="6"/>
      <c r="J7" s="7"/>
      <c r="K7" s="8"/>
      <c r="L7" s="9"/>
    </row>
    <row r="8" spans="1:12" ht="21" customHeight="1" x14ac:dyDescent="0.35">
      <c r="A8" s="56" t="s">
        <v>29</v>
      </c>
      <c r="B8" s="57" t="s">
        <v>57</v>
      </c>
      <c r="C8" s="118">
        <v>5</v>
      </c>
      <c r="D8" s="5"/>
      <c r="E8" s="5"/>
      <c r="F8" s="17"/>
      <c r="J8" s="10"/>
      <c r="K8" s="11"/>
      <c r="L8" s="9"/>
    </row>
    <row r="9" spans="1:12" ht="21" customHeight="1" x14ac:dyDescent="0.35">
      <c r="A9" s="56" t="s">
        <v>46</v>
      </c>
      <c r="B9" s="57" t="s">
        <v>58</v>
      </c>
      <c r="C9" s="118">
        <v>8</v>
      </c>
      <c r="D9" s="5"/>
      <c r="E9" s="5"/>
      <c r="J9" s="10"/>
      <c r="K9" s="11"/>
      <c r="L9" s="9"/>
    </row>
    <row r="10" spans="1:12" ht="21" customHeight="1" x14ac:dyDescent="0.35">
      <c r="A10" s="56" t="s">
        <v>47</v>
      </c>
      <c r="B10" s="57" t="s">
        <v>59</v>
      </c>
      <c r="C10" s="118">
        <v>8</v>
      </c>
      <c r="D10" s="5"/>
      <c r="E10" s="5"/>
      <c r="F10" s="17"/>
      <c r="J10" s="10"/>
      <c r="K10" s="11"/>
      <c r="L10" s="9"/>
    </row>
    <row r="11" spans="1:12" ht="23.25" customHeight="1" x14ac:dyDescent="0.35">
      <c r="A11" s="56" t="s">
        <v>48</v>
      </c>
      <c r="B11" s="57" t="s">
        <v>79</v>
      </c>
      <c r="C11" s="119">
        <v>18</v>
      </c>
      <c r="D11" s="5"/>
      <c r="E11" s="5"/>
      <c r="J11" s="10"/>
      <c r="K11" s="11"/>
      <c r="L11" s="9"/>
    </row>
    <row r="12" spans="1:12" ht="22.5" customHeight="1" x14ac:dyDescent="0.35">
      <c r="A12" s="56" t="s">
        <v>49</v>
      </c>
      <c r="B12" s="57" t="s">
        <v>80</v>
      </c>
      <c r="C12" s="118">
        <v>16</v>
      </c>
      <c r="D12" s="5"/>
      <c r="E12" s="5"/>
      <c r="J12" s="10"/>
      <c r="K12" s="11"/>
      <c r="L12" s="9"/>
    </row>
    <row r="13" spans="1:12" ht="30" customHeight="1" x14ac:dyDescent="0.3">
      <c r="A13" s="56" t="s">
        <v>77</v>
      </c>
      <c r="B13" s="57" t="s">
        <v>82</v>
      </c>
      <c r="C13" s="120">
        <v>2</v>
      </c>
      <c r="D13" s="5"/>
      <c r="E13" s="5"/>
      <c r="J13" s="9"/>
      <c r="K13" s="9"/>
      <c r="L13" s="9"/>
    </row>
    <row r="14" spans="1:12" ht="30" customHeight="1" x14ac:dyDescent="0.3">
      <c r="A14" s="56" t="s">
        <v>78</v>
      </c>
      <c r="B14" s="57" t="s">
        <v>83</v>
      </c>
      <c r="C14" s="120">
        <v>2</v>
      </c>
      <c r="D14" s="5"/>
      <c r="E14" s="5"/>
    </row>
    <row r="15" spans="1:12" ht="30" customHeight="1" thickBot="1" x14ac:dyDescent="0.35">
      <c r="A15" s="56" t="s">
        <v>81</v>
      </c>
      <c r="B15" s="57" t="s">
        <v>84</v>
      </c>
      <c r="C15" s="120">
        <v>2</v>
      </c>
      <c r="D15" s="5"/>
      <c r="E15" s="5"/>
    </row>
    <row r="16" spans="1:12" ht="21.75" customHeight="1" thickBot="1" x14ac:dyDescent="0.4">
      <c r="A16" s="13"/>
      <c r="B16" s="14" t="s">
        <v>30</v>
      </c>
      <c r="C16" s="117">
        <f>SUM(C7:C15)</f>
        <v>66</v>
      </c>
      <c r="D16" s="15"/>
      <c r="E16" s="12"/>
    </row>
    <row r="17" spans="1:5" ht="25.5" customHeight="1" thickBot="1" x14ac:dyDescent="0.4">
      <c r="A17" s="16"/>
      <c r="B17" s="85" t="s">
        <v>52</v>
      </c>
      <c r="C17" s="86"/>
      <c r="D17" s="65">
        <f>SUM(E7:E15)</f>
        <v>0</v>
      </c>
      <c r="E17" s="15"/>
    </row>
    <row r="18" spans="1:5" ht="17.25" thickBot="1" x14ac:dyDescent="0.35">
      <c r="B18" s="85" t="s">
        <v>63</v>
      </c>
      <c r="C18" s="86"/>
      <c r="D18" s="65">
        <f>ROUND(D17*12,2)</f>
        <v>0</v>
      </c>
      <c r="E18" s="17"/>
    </row>
    <row r="19" spans="1:5" x14ac:dyDescent="0.3">
      <c r="D19" s="60"/>
      <c r="E19" s="17"/>
    </row>
    <row r="20" spans="1:5" x14ac:dyDescent="0.3">
      <c r="E20" s="17"/>
    </row>
    <row r="21" spans="1:5" x14ac:dyDescent="0.3">
      <c r="D21" s="17"/>
      <c r="E21" s="17"/>
    </row>
    <row r="22" spans="1:5" x14ac:dyDescent="0.3">
      <c r="E22" s="17"/>
    </row>
  </sheetData>
  <mergeCells count="8">
    <mergeCell ref="B18:C18"/>
    <mergeCell ref="B17:C17"/>
    <mergeCell ref="E5:E6"/>
    <mergeCell ref="A3:E4"/>
    <mergeCell ref="A5:A6"/>
    <mergeCell ref="B5:B6"/>
    <mergeCell ref="C5:C6"/>
    <mergeCell ref="D5:D6"/>
  </mergeCells>
  <phoneticPr fontId="14" type="noConversion"/>
  <printOptions horizontalCentered="1"/>
  <pageMargins left="0.51181102362204722" right="0.51181102362204722" top="2.3622047244094491" bottom="0.78740157480314965" header="0.31496062992125984" footer="0.31496062992125984"/>
  <pageSetup paperSize="9" scale="82" orientation="portrait" r:id="rId1"/>
  <colBreaks count="1" manualBreakCount="1">
    <brk id="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22" workbookViewId="0">
      <selection sqref="A1:I2"/>
    </sheetView>
  </sheetViews>
  <sheetFormatPr defaultRowHeight="15" x14ac:dyDescent="0.25"/>
  <sheetData>
    <row r="1" spans="1:9" x14ac:dyDescent="0.25">
      <c r="A1" s="102" t="s">
        <v>75</v>
      </c>
      <c r="B1" s="103"/>
      <c r="C1" s="103"/>
      <c r="D1" s="103"/>
      <c r="E1" s="103"/>
      <c r="F1" s="103"/>
      <c r="G1" s="103"/>
      <c r="H1" s="103"/>
      <c r="I1" s="104"/>
    </row>
    <row r="2" spans="1:9" x14ac:dyDescent="0.25">
      <c r="A2" s="105"/>
      <c r="B2" s="106"/>
      <c r="C2" s="106"/>
      <c r="D2" s="106"/>
      <c r="E2" s="106"/>
      <c r="F2" s="106"/>
      <c r="G2" s="106"/>
      <c r="H2" s="106"/>
      <c r="I2" s="107"/>
    </row>
    <row r="3" spans="1:9" ht="17.25" thickBot="1" x14ac:dyDescent="0.4">
      <c r="A3" s="18" t="s">
        <v>0</v>
      </c>
      <c r="B3" s="32"/>
      <c r="C3" s="32"/>
      <c r="D3" s="32"/>
      <c r="E3" s="32"/>
      <c r="F3" s="32"/>
      <c r="G3" s="32"/>
      <c r="H3" s="108" t="s">
        <v>1</v>
      </c>
      <c r="I3" s="109"/>
    </row>
    <row r="4" spans="1:9" ht="17.25" thickTop="1" x14ac:dyDescent="0.35">
      <c r="A4" s="19" t="s">
        <v>2</v>
      </c>
      <c r="B4" s="1"/>
      <c r="C4" s="1"/>
      <c r="D4" s="1"/>
      <c r="E4" s="1"/>
      <c r="F4" s="1"/>
      <c r="G4" s="1"/>
      <c r="H4" s="20"/>
      <c r="I4" s="21">
        <f>ROUND(SUM(H5:H8),2)</f>
        <v>0</v>
      </c>
    </row>
    <row r="5" spans="1:9" ht="15.75" x14ac:dyDescent="0.3">
      <c r="A5" s="27" t="s">
        <v>3</v>
      </c>
      <c r="B5" s="1"/>
      <c r="C5" s="1"/>
      <c r="D5" s="1"/>
      <c r="E5" s="1"/>
      <c r="F5" s="1"/>
      <c r="G5" s="1"/>
      <c r="H5" s="34"/>
      <c r="I5" s="35"/>
    </row>
    <row r="6" spans="1:9" ht="15.75" x14ac:dyDescent="0.3">
      <c r="A6" s="27" t="s">
        <v>45</v>
      </c>
      <c r="B6" s="1"/>
      <c r="C6" s="1"/>
      <c r="D6" s="1"/>
      <c r="E6" s="1"/>
      <c r="F6" s="1"/>
      <c r="G6" s="1">
        <v>32</v>
      </c>
      <c r="H6" s="34">
        <f>(((H5+H7)/220)*20%)*120</f>
        <v>0</v>
      </c>
      <c r="I6" s="35"/>
    </row>
    <row r="7" spans="1:9" ht="15.75" x14ac:dyDescent="0.3">
      <c r="A7" s="27" t="s">
        <v>5</v>
      </c>
      <c r="B7" s="1"/>
      <c r="C7" s="1"/>
      <c r="D7" s="1"/>
      <c r="E7" s="1"/>
      <c r="F7" s="1"/>
      <c r="G7" s="1"/>
      <c r="H7" s="34">
        <f>SUM(H5)*0.3</f>
        <v>0</v>
      </c>
      <c r="I7" s="35"/>
    </row>
    <row r="8" spans="1:9" ht="15.75" x14ac:dyDescent="0.3">
      <c r="A8" s="27" t="s">
        <v>54</v>
      </c>
      <c r="B8" s="1"/>
      <c r="C8" s="1"/>
      <c r="D8" s="1"/>
      <c r="E8" s="1"/>
      <c r="F8" s="1"/>
      <c r="G8" s="1"/>
      <c r="H8" s="34">
        <f>SUM(H5:H7)/220*1*10</f>
        <v>0</v>
      </c>
      <c r="I8" s="35"/>
    </row>
    <row r="9" spans="1:9" ht="16.5" x14ac:dyDescent="0.35">
      <c r="A9" s="24" t="s">
        <v>23</v>
      </c>
      <c r="B9" s="25"/>
      <c r="C9" s="25"/>
      <c r="D9" s="25"/>
      <c r="E9" s="110">
        <f>SUM(E10+E19+E27+E32)</f>
        <v>0.71723920000000008</v>
      </c>
      <c r="F9" s="111"/>
      <c r="G9" s="62"/>
      <c r="H9" s="38"/>
      <c r="I9" s="39"/>
    </row>
    <row r="10" spans="1:9" ht="16.5" x14ac:dyDescent="0.35">
      <c r="A10" s="19" t="s">
        <v>6</v>
      </c>
      <c r="B10" s="1"/>
      <c r="C10" s="1"/>
      <c r="D10" s="1"/>
      <c r="E10" s="26">
        <f>SUM(E11:E18)</f>
        <v>0.36800000000000005</v>
      </c>
      <c r="F10" s="23"/>
      <c r="G10" s="1"/>
      <c r="H10" s="36"/>
      <c r="I10" s="37">
        <f>ROUND(SUM(H11:H18),2)</f>
        <v>0</v>
      </c>
    </row>
    <row r="11" spans="1:9" ht="15.75" x14ac:dyDescent="0.3">
      <c r="A11" s="27" t="s">
        <v>7</v>
      </c>
      <c r="B11" s="1"/>
      <c r="C11" s="1"/>
      <c r="D11" s="1"/>
      <c r="E11" s="41">
        <v>1.4999999999999999E-2</v>
      </c>
      <c r="F11" s="1"/>
      <c r="G11" s="1"/>
      <c r="H11" s="36">
        <f>ROUND(I$4*E11,2)</f>
        <v>0</v>
      </c>
      <c r="I11" s="37"/>
    </row>
    <row r="12" spans="1:9" ht="15.75" x14ac:dyDescent="0.3">
      <c r="A12" s="27" t="s">
        <v>8</v>
      </c>
      <c r="B12" s="1"/>
      <c r="C12" s="1"/>
      <c r="D12" s="1"/>
      <c r="E12" s="41">
        <v>0.2</v>
      </c>
      <c r="F12" s="1"/>
      <c r="G12" s="1"/>
      <c r="H12" s="36">
        <f t="shared" ref="H12:H32" si="0">ROUND(I$4*E12,2)</f>
        <v>0</v>
      </c>
      <c r="I12" s="37"/>
    </row>
    <row r="13" spans="1:9" ht="15.75" x14ac:dyDescent="0.3">
      <c r="A13" s="27" t="s">
        <v>9</v>
      </c>
      <c r="B13" s="1"/>
      <c r="C13" s="1"/>
      <c r="D13" s="1"/>
      <c r="E13" s="41">
        <v>0.01</v>
      </c>
      <c r="F13" s="1"/>
      <c r="G13" s="1"/>
      <c r="H13" s="36">
        <f t="shared" si="0"/>
        <v>0</v>
      </c>
      <c r="I13" s="37"/>
    </row>
    <row r="14" spans="1:9" ht="15.75" x14ac:dyDescent="0.3">
      <c r="A14" s="27" t="s">
        <v>10</v>
      </c>
      <c r="B14" s="1"/>
      <c r="C14" s="1"/>
      <c r="D14" s="1"/>
      <c r="E14" s="41">
        <v>0.03</v>
      </c>
      <c r="F14" s="1"/>
      <c r="G14" s="1"/>
      <c r="H14" s="36">
        <f t="shared" si="0"/>
        <v>0</v>
      </c>
      <c r="I14" s="37"/>
    </row>
    <row r="15" spans="1:9" ht="15.75" x14ac:dyDescent="0.3">
      <c r="A15" s="27" t="s">
        <v>11</v>
      </c>
      <c r="B15" s="1"/>
      <c r="C15" s="1"/>
      <c r="D15" s="1"/>
      <c r="E15" s="41">
        <v>0.08</v>
      </c>
      <c r="F15" s="1"/>
      <c r="G15" s="1"/>
      <c r="H15" s="36">
        <f t="shared" si="0"/>
        <v>0</v>
      </c>
      <c r="I15" s="37"/>
    </row>
    <row r="16" spans="1:9" ht="15.75" x14ac:dyDescent="0.3">
      <c r="A16" s="27" t="s">
        <v>12</v>
      </c>
      <c r="B16" s="1"/>
      <c r="C16" s="1"/>
      <c r="D16" s="1"/>
      <c r="E16" s="41">
        <v>2E-3</v>
      </c>
      <c r="F16" s="1"/>
      <c r="G16" s="1"/>
      <c r="H16" s="36">
        <f t="shared" si="0"/>
        <v>0</v>
      </c>
      <c r="I16" s="37"/>
    </row>
    <row r="17" spans="1:9" ht="15.75" x14ac:dyDescent="0.3">
      <c r="A17" s="27" t="s">
        <v>13</v>
      </c>
      <c r="B17" s="1"/>
      <c r="C17" s="1"/>
      <c r="D17" s="1"/>
      <c r="E17" s="41">
        <v>6.0000000000000001E-3</v>
      </c>
      <c r="F17" s="1"/>
      <c r="G17" s="1"/>
      <c r="H17" s="36">
        <f t="shared" si="0"/>
        <v>0</v>
      </c>
      <c r="I17" s="37"/>
    </row>
    <row r="18" spans="1:9" ht="16.5" x14ac:dyDescent="0.35">
      <c r="A18" s="27" t="s">
        <v>14</v>
      </c>
      <c r="B18" s="1"/>
      <c r="C18" s="1"/>
      <c r="D18" s="1"/>
      <c r="E18" s="41">
        <v>2.5000000000000001E-2</v>
      </c>
      <c r="F18" s="1"/>
      <c r="G18" s="1"/>
      <c r="H18" s="36">
        <f t="shared" si="0"/>
        <v>0</v>
      </c>
      <c r="I18" s="40"/>
    </row>
    <row r="19" spans="1:9" ht="16.5" x14ac:dyDescent="0.35">
      <c r="A19" s="19" t="s">
        <v>15</v>
      </c>
      <c r="B19" s="1"/>
      <c r="C19" s="1"/>
      <c r="D19" s="1"/>
      <c r="E19" s="26">
        <f>SUM(E20:E26)</f>
        <v>0.2069</v>
      </c>
      <c r="F19" s="1"/>
      <c r="G19" s="1"/>
      <c r="H19" s="36"/>
      <c r="I19" s="37">
        <f>ROUND(SUM(H20:H26),2)</f>
        <v>0</v>
      </c>
    </row>
    <row r="20" spans="1:9" ht="16.5" x14ac:dyDescent="0.35">
      <c r="A20" s="27" t="s">
        <v>16</v>
      </c>
      <c r="B20" s="1"/>
      <c r="C20" s="1"/>
      <c r="D20" s="1"/>
      <c r="E20" s="41">
        <v>5.0000000000000001E-4</v>
      </c>
      <c r="F20" s="1"/>
      <c r="G20" s="1"/>
      <c r="H20" s="36">
        <f t="shared" si="0"/>
        <v>0</v>
      </c>
      <c r="I20" s="40"/>
    </row>
    <row r="21" spans="1:9" ht="16.5" x14ac:dyDescent="0.35">
      <c r="A21" s="27" t="s">
        <v>17</v>
      </c>
      <c r="B21" s="1"/>
      <c r="C21" s="1"/>
      <c r="D21" s="1"/>
      <c r="E21" s="41">
        <v>0.1111</v>
      </c>
      <c r="F21" s="1"/>
      <c r="G21" s="1"/>
      <c r="H21" s="36">
        <f t="shared" si="0"/>
        <v>0</v>
      </c>
      <c r="I21" s="40"/>
    </row>
    <row r="22" spans="1:9" ht="16.5" x14ac:dyDescent="0.35">
      <c r="A22" s="27" t="s">
        <v>35</v>
      </c>
      <c r="B22" s="1"/>
      <c r="C22" s="1"/>
      <c r="D22" s="1"/>
      <c r="E22" s="41">
        <v>5.0000000000000001E-4</v>
      </c>
      <c r="F22" s="1"/>
      <c r="G22" s="1"/>
      <c r="H22" s="36">
        <f t="shared" si="0"/>
        <v>0</v>
      </c>
      <c r="I22" s="40"/>
    </row>
    <row r="23" spans="1:9" ht="16.5" x14ac:dyDescent="0.35">
      <c r="A23" s="58" t="s">
        <v>36</v>
      </c>
      <c r="B23" s="1"/>
      <c r="C23" s="1"/>
      <c r="D23" s="1"/>
      <c r="E23" s="41">
        <v>5.0000000000000001E-4</v>
      </c>
      <c r="F23" s="1"/>
      <c r="G23" s="1"/>
      <c r="H23" s="36">
        <f t="shared" si="0"/>
        <v>0</v>
      </c>
      <c r="I23" s="40"/>
    </row>
    <row r="24" spans="1:9" ht="16.5" x14ac:dyDescent="0.35">
      <c r="A24" s="27" t="s">
        <v>37</v>
      </c>
      <c r="B24" s="1"/>
      <c r="C24" s="1"/>
      <c r="D24" s="1"/>
      <c r="E24" s="41">
        <v>1E-3</v>
      </c>
      <c r="F24" s="1"/>
      <c r="G24" s="1"/>
      <c r="H24" s="36">
        <f t="shared" si="0"/>
        <v>0</v>
      </c>
      <c r="I24" s="40"/>
    </row>
    <row r="25" spans="1:9" ht="16.5" x14ac:dyDescent="0.35">
      <c r="A25" s="27" t="s">
        <v>38</v>
      </c>
      <c r="B25" s="1"/>
      <c r="C25" s="1"/>
      <c r="D25" s="1"/>
      <c r="E25" s="41">
        <v>0.01</v>
      </c>
      <c r="F25" s="1"/>
      <c r="G25" s="1"/>
      <c r="H25" s="36">
        <f t="shared" si="0"/>
        <v>0</v>
      </c>
      <c r="I25" s="40"/>
    </row>
    <row r="26" spans="1:9" ht="16.5" x14ac:dyDescent="0.35">
      <c r="A26" s="27" t="s">
        <v>18</v>
      </c>
      <c r="B26" s="1"/>
      <c r="C26" s="1"/>
      <c r="D26" s="1"/>
      <c r="E26" s="41">
        <v>8.3299999999999999E-2</v>
      </c>
      <c r="F26" s="1"/>
      <c r="G26" s="1"/>
      <c r="H26" s="36">
        <f t="shared" si="0"/>
        <v>0</v>
      </c>
      <c r="I26" s="40"/>
    </row>
    <row r="27" spans="1:9" ht="16.5" x14ac:dyDescent="0.35">
      <c r="A27" s="19" t="s">
        <v>19</v>
      </c>
      <c r="B27" s="1"/>
      <c r="C27" s="1"/>
      <c r="D27" s="1"/>
      <c r="E27" s="26">
        <f>SUM(E28:E30)</f>
        <v>6.6200000000000009E-2</v>
      </c>
      <c r="F27" s="1"/>
      <c r="G27" s="1"/>
      <c r="H27" s="36"/>
      <c r="I27" s="37">
        <f>ROUND(SUM(H28:H30),2)</f>
        <v>0</v>
      </c>
    </row>
    <row r="28" spans="1:9" ht="16.5" x14ac:dyDescent="0.35">
      <c r="A28" s="27" t="s">
        <v>39</v>
      </c>
      <c r="B28" s="1"/>
      <c r="C28" s="1"/>
      <c r="D28" s="1"/>
      <c r="E28" s="41">
        <v>2.12E-2</v>
      </c>
      <c r="F28" s="1"/>
      <c r="G28" s="1"/>
      <c r="H28" s="36">
        <f t="shared" si="0"/>
        <v>0</v>
      </c>
      <c r="I28" s="40"/>
    </row>
    <row r="29" spans="1:9" ht="16.5" x14ac:dyDescent="0.35">
      <c r="A29" s="27" t="s">
        <v>40</v>
      </c>
      <c r="B29" s="1"/>
      <c r="C29" s="1"/>
      <c r="D29" s="1"/>
      <c r="E29" s="41">
        <v>5.0000000000000001E-3</v>
      </c>
      <c r="F29" s="1"/>
      <c r="G29" s="1"/>
      <c r="H29" s="36">
        <f t="shared" si="0"/>
        <v>0</v>
      </c>
      <c r="I29" s="40"/>
    </row>
    <row r="30" spans="1:9" ht="16.5" x14ac:dyDescent="0.35">
      <c r="A30" s="59" t="s">
        <v>41</v>
      </c>
      <c r="B30" s="1"/>
      <c r="C30" s="1"/>
      <c r="D30" s="1"/>
      <c r="E30" s="41">
        <v>0.04</v>
      </c>
      <c r="F30" s="1"/>
      <c r="G30" s="1"/>
      <c r="H30" s="36">
        <f t="shared" si="0"/>
        <v>0</v>
      </c>
      <c r="I30" s="40"/>
    </row>
    <row r="31" spans="1:9" ht="16.5" x14ac:dyDescent="0.35">
      <c r="A31" s="19" t="s">
        <v>43</v>
      </c>
      <c r="B31" s="1"/>
      <c r="C31" s="1"/>
      <c r="D31" s="1"/>
      <c r="E31" s="41"/>
      <c r="F31" s="1"/>
      <c r="G31" s="1"/>
      <c r="H31" s="36"/>
      <c r="I31" s="37">
        <f>ROUND(E32*I4,2)</f>
        <v>0</v>
      </c>
    </row>
    <row r="32" spans="1:9" ht="16.5" x14ac:dyDescent="0.35">
      <c r="A32" s="59" t="s">
        <v>44</v>
      </c>
      <c r="B32" s="4"/>
      <c r="C32" s="4"/>
      <c r="D32" s="4"/>
      <c r="E32" s="26">
        <f>SUM(E10*E19)</f>
        <v>7.6139200000000004E-2</v>
      </c>
      <c r="F32" s="1"/>
      <c r="G32" s="1"/>
      <c r="H32" s="36">
        <f t="shared" si="0"/>
        <v>0</v>
      </c>
      <c r="I32" s="40"/>
    </row>
    <row r="33" spans="1:9" ht="16.5" x14ac:dyDescent="0.35">
      <c r="A33" s="43" t="s">
        <v>42</v>
      </c>
      <c r="B33" s="44"/>
      <c r="C33" s="44"/>
      <c r="D33" s="44"/>
      <c r="E33" s="45"/>
      <c r="F33" s="44"/>
      <c r="G33" s="44"/>
      <c r="H33" s="46"/>
      <c r="I33" s="47">
        <f>I31+I27+I19+I10+I4</f>
        <v>0</v>
      </c>
    </row>
    <row r="34" spans="1:9" ht="15.75" x14ac:dyDescent="0.3">
      <c r="A34" s="27"/>
      <c r="B34" s="1"/>
      <c r="C34" s="1"/>
      <c r="D34" s="1"/>
      <c r="E34" s="41"/>
      <c r="F34" s="1"/>
      <c r="G34" s="1"/>
      <c r="H34" s="36"/>
      <c r="I34" s="37"/>
    </row>
    <row r="35" spans="1:9" ht="16.5" x14ac:dyDescent="0.35">
      <c r="A35" s="19" t="s">
        <v>33</v>
      </c>
      <c r="B35" s="1"/>
      <c r="C35" s="1"/>
      <c r="D35" s="1"/>
      <c r="E35" s="1"/>
      <c r="F35" s="1"/>
      <c r="G35" s="1"/>
      <c r="H35" s="22"/>
      <c r="I35" s="28"/>
    </row>
    <row r="36" spans="1:9" ht="15.75" x14ac:dyDescent="0.3">
      <c r="A36" s="27" t="s">
        <v>67</v>
      </c>
      <c r="B36" s="1"/>
      <c r="C36" s="1"/>
      <c r="D36" s="1"/>
      <c r="E36" s="1"/>
      <c r="F36" s="1"/>
      <c r="G36" s="1"/>
      <c r="H36" s="34" t="s">
        <v>66</v>
      </c>
      <c r="I36" s="35"/>
    </row>
    <row r="37" spans="1:9" ht="15.75" x14ac:dyDescent="0.3">
      <c r="A37" s="27" t="s">
        <v>34</v>
      </c>
      <c r="B37" s="1"/>
      <c r="C37" s="1"/>
      <c r="D37" s="1"/>
      <c r="E37" s="1"/>
      <c r="F37" s="1"/>
      <c r="G37" s="1"/>
      <c r="H37" s="34" t="s">
        <v>66</v>
      </c>
      <c r="I37" s="35"/>
    </row>
    <row r="38" spans="1:9" ht="15.75" x14ac:dyDescent="0.3">
      <c r="A38" s="27" t="s">
        <v>20</v>
      </c>
      <c r="B38" s="1"/>
      <c r="C38" s="1"/>
      <c r="D38" s="1"/>
      <c r="E38" s="1"/>
      <c r="F38" s="1"/>
      <c r="G38" s="1"/>
      <c r="H38" s="48" t="s">
        <v>66</v>
      </c>
      <c r="I38" s="49"/>
    </row>
    <row r="39" spans="1:9" ht="15.75" x14ac:dyDescent="0.3">
      <c r="A39" s="27" t="s">
        <v>21</v>
      </c>
      <c r="B39" s="1"/>
      <c r="C39" s="1"/>
      <c r="D39" s="1"/>
      <c r="E39" s="1"/>
      <c r="F39" s="1"/>
      <c r="G39" s="1"/>
      <c r="H39" s="34" t="s">
        <v>66</v>
      </c>
      <c r="I39" s="35"/>
    </row>
    <row r="40" spans="1:9" ht="15.75" x14ac:dyDescent="0.3">
      <c r="A40" s="27" t="s">
        <v>22</v>
      </c>
      <c r="B40" s="1"/>
      <c r="C40" s="1"/>
      <c r="D40" s="1"/>
      <c r="E40" s="1"/>
      <c r="F40" s="1"/>
      <c r="G40" s="1"/>
      <c r="H40" s="34" t="s">
        <v>66</v>
      </c>
      <c r="I40" s="35"/>
    </row>
    <row r="41" spans="1:9" ht="15.75" x14ac:dyDescent="0.3">
      <c r="A41" s="27" t="s">
        <v>50</v>
      </c>
      <c r="B41" s="1"/>
      <c r="C41" s="1"/>
      <c r="D41" s="1"/>
      <c r="E41" s="1"/>
      <c r="F41" s="1"/>
      <c r="G41" s="1"/>
      <c r="H41" s="34" t="s">
        <v>66</v>
      </c>
      <c r="I41" s="35"/>
    </row>
    <row r="42" spans="1:9" ht="15.75" x14ac:dyDescent="0.3">
      <c r="A42" s="27" t="s">
        <v>51</v>
      </c>
      <c r="B42" s="1"/>
      <c r="C42" s="1"/>
      <c r="D42" s="1"/>
      <c r="E42" s="1"/>
      <c r="F42" s="1"/>
      <c r="G42" s="1"/>
      <c r="H42" s="34" t="s">
        <v>66</v>
      </c>
      <c r="I42" s="35"/>
    </row>
    <row r="43" spans="1:9" ht="16.5" x14ac:dyDescent="0.35">
      <c r="A43" s="19" t="s">
        <v>24</v>
      </c>
      <c r="B43" s="1"/>
      <c r="C43" s="1"/>
      <c r="D43" s="1"/>
      <c r="E43" s="1"/>
      <c r="F43" s="1"/>
      <c r="G43" s="1"/>
      <c r="H43" s="22"/>
      <c r="I43" s="28">
        <f>I33+I35</f>
        <v>0</v>
      </c>
    </row>
    <row r="44" spans="1:9" ht="16.5" x14ac:dyDescent="0.35">
      <c r="A44" s="19" t="s">
        <v>55</v>
      </c>
      <c r="B44" s="1"/>
      <c r="C44" s="1"/>
      <c r="D44" s="1"/>
      <c r="E44" s="1"/>
      <c r="F44" s="1"/>
      <c r="G44" s="1"/>
      <c r="H44" s="22"/>
      <c r="I44" s="28">
        <f>I43*'SUP OPERAÇÕES DIURNO'!K44</f>
        <v>0</v>
      </c>
    </row>
    <row r="45" spans="1:9" ht="16.5" x14ac:dyDescent="0.35">
      <c r="A45" s="19" t="s">
        <v>62</v>
      </c>
      <c r="B45" s="1"/>
      <c r="C45" s="1"/>
      <c r="D45" s="1"/>
      <c r="E45" s="1"/>
      <c r="F45" s="1"/>
      <c r="G45" s="1"/>
      <c r="H45" s="29"/>
      <c r="I45" s="30">
        <f>H46*0.0865</f>
        <v>0</v>
      </c>
    </row>
    <row r="46" spans="1:9" ht="17.25" thickBot="1" x14ac:dyDescent="0.3">
      <c r="A46" s="112" t="s">
        <v>53</v>
      </c>
      <c r="B46" s="113"/>
      <c r="C46" s="113"/>
      <c r="D46" s="113"/>
      <c r="E46" s="113"/>
      <c r="F46" s="114"/>
      <c r="G46" s="61"/>
      <c r="H46" s="115">
        <f>ROUND((I43+I44)/(1-8.65%),2)</f>
        <v>0</v>
      </c>
      <c r="I46" s="116"/>
    </row>
    <row r="47" spans="1:9" ht="15.75" thickTop="1" x14ac:dyDescent="0.25"/>
  </sheetData>
  <mergeCells count="5">
    <mergeCell ref="A1:I2"/>
    <mergeCell ref="H3:I3"/>
    <mergeCell ref="E9:F9"/>
    <mergeCell ref="A46:F46"/>
    <mergeCell ref="H46:I46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topLeftCell="A28" workbookViewId="0">
      <selection activeCell="I37" sqref="I37"/>
    </sheetView>
  </sheetViews>
  <sheetFormatPr defaultRowHeight="15" x14ac:dyDescent="0.25"/>
  <sheetData>
    <row r="1" spans="1:9" x14ac:dyDescent="0.25">
      <c r="A1" s="102" t="s">
        <v>76</v>
      </c>
      <c r="B1" s="103"/>
      <c r="C1" s="103"/>
      <c r="D1" s="103"/>
      <c r="E1" s="103"/>
      <c r="F1" s="103"/>
      <c r="G1" s="103"/>
      <c r="H1" s="103"/>
      <c r="I1" s="104"/>
    </row>
    <row r="2" spans="1:9" x14ac:dyDescent="0.25">
      <c r="A2" s="105"/>
      <c r="B2" s="106"/>
      <c r="C2" s="106"/>
      <c r="D2" s="106"/>
      <c r="E2" s="106"/>
      <c r="F2" s="106"/>
      <c r="G2" s="106"/>
      <c r="H2" s="106"/>
      <c r="I2" s="107"/>
    </row>
    <row r="3" spans="1:9" ht="17.25" thickBot="1" x14ac:dyDescent="0.4">
      <c r="A3" s="18" t="s">
        <v>0</v>
      </c>
      <c r="B3" s="32"/>
      <c r="C3" s="32"/>
      <c r="D3" s="32"/>
      <c r="E3" s="32"/>
      <c r="F3" s="32"/>
      <c r="G3" s="32"/>
      <c r="H3" s="108" t="s">
        <v>1</v>
      </c>
      <c r="I3" s="109"/>
    </row>
    <row r="4" spans="1:9" ht="17.25" thickTop="1" x14ac:dyDescent="0.35">
      <c r="A4" s="19" t="s">
        <v>2</v>
      </c>
      <c r="B4" s="1"/>
      <c r="C4" s="1"/>
      <c r="D4" s="1"/>
      <c r="E4" s="1"/>
      <c r="F4" s="1"/>
      <c r="G4" s="1"/>
      <c r="H4" s="20"/>
      <c r="I4" s="21">
        <f>ROUND(SUM(H5:H8),2)</f>
        <v>0</v>
      </c>
    </row>
    <row r="5" spans="1:9" ht="15.75" x14ac:dyDescent="0.3">
      <c r="A5" s="27" t="s">
        <v>3</v>
      </c>
      <c r="B5" s="1"/>
      <c r="C5" s="1"/>
      <c r="D5" s="1"/>
      <c r="E5" s="1"/>
      <c r="F5" s="1"/>
      <c r="G5" s="1"/>
      <c r="H5" s="34"/>
      <c r="I5" s="35"/>
    </row>
    <row r="6" spans="1:9" ht="15.75" x14ac:dyDescent="0.3">
      <c r="A6" s="27" t="s">
        <v>45</v>
      </c>
      <c r="B6" s="1"/>
      <c r="C6" s="1"/>
      <c r="D6" s="1"/>
      <c r="E6" s="1"/>
      <c r="F6" s="1"/>
      <c r="G6" s="1">
        <v>32</v>
      </c>
      <c r="H6" s="34">
        <f>(((H5+H7)/220)*20%)*120</f>
        <v>0</v>
      </c>
      <c r="I6" s="35"/>
    </row>
    <row r="7" spans="1:9" ht="15.75" x14ac:dyDescent="0.3">
      <c r="A7" s="27" t="s">
        <v>5</v>
      </c>
      <c r="B7" s="1"/>
      <c r="C7" s="1"/>
      <c r="D7" s="1"/>
      <c r="E7" s="1"/>
      <c r="F7" s="1"/>
      <c r="G7" s="1"/>
      <c r="H7" s="34">
        <f>SUM(H5)*0.3</f>
        <v>0</v>
      </c>
      <c r="I7" s="35"/>
    </row>
    <row r="8" spans="1:9" ht="15.75" x14ac:dyDescent="0.3">
      <c r="A8" s="27" t="s">
        <v>54</v>
      </c>
      <c r="B8" s="1"/>
      <c r="C8" s="1"/>
      <c r="D8" s="1"/>
      <c r="E8" s="1"/>
      <c r="F8" s="1"/>
      <c r="G8" s="1"/>
      <c r="H8" s="34">
        <f>SUM(H5:H7)/220*1*10</f>
        <v>0</v>
      </c>
      <c r="I8" s="35"/>
    </row>
    <row r="9" spans="1:9" ht="16.5" x14ac:dyDescent="0.35">
      <c r="A9" s="24" t="s">
        <v>23</v>
      </c>
      <c r="B9" s="25"/>
      <c r="C9" s="25"/>
      <c r="D9" s="25"/>
      <c r="E9" s="110">
        <f>SUM(E10+E19+E27+E32)</f>
        <v>0.71723920000000008</v>
      </c>
      <c r="F9" s="111"/>
      <c r="G9" s="62"/>
      <c r="H9" s="38"/>
      <c r="I9" s="39"/>
    </row>
    <row r="10" spans="1:9" ht="16.5" x14ac:dyDescent="0.35">
      <c r="A10" s="19" t="s">
        <v>6</v>
      </c>
      <c r="B10" s="1"/>
      <c r="C10" s="1"/>
      <c r="D10" s="1"/>
      <c r="E10" s="26">
        <f>SUM(E11:E18)</f>
        <v>0.36800000000000005</v>
      </c>
      <c r="F10" s="23"/>
      <c r="G10" s="1"/>
      <c r="H10" s="36"/>
      <c r="I10" s="37">
        <f>ROUND(SUM(H11:H18),2)</f>
        <v>0</v>
      </c>
    </row>
    <row r="11" spans="1:9" ht="15.75" x14ac:dyDescent="0.3">
      <c r="A11" s="27" t="s">
        <v>7</v>
      </c>
      <c r="B11" s="1"/>
      <c r="C11" s="1"/>
      <c r="D11" s="1"/>
      <c r="E11" s="41">
        <v>1.4999999999999999E-2</v>
      </c>
      <c r="F11" s="1"/>
      <c r="G11" s="1"/>
      <c r="H11" s="36">
        <f>ROUND(I$4*E11,2)</f>
        <v>0</v>
      </c>
      <c r="I11" s="37"/>
    </row>
    <row r="12" spans="1:9" ht="15.75" x14ac:dyDescent="0.3">
      <c r="A12" s="27" t="s">
        <v>8</v>
      </c>
      <c r="B12" s="1"/>
      <c r="C12" s="1"/>
      <c r="D12" s="1"/>
      <c r="E12" s="41">
        <v>0.2</v>
      </c>
      <c r="F12" s="1"/>
      <c r="G12" s="1"/>
      <c r="H12" s="36">
        <f t="shared" ref="H12:H32" si="0">ROUND(I$4*E12,2)</f>
        <v>0</v>
      </c>
      <c r="I12" s="37"/>
    </row>
    <row r="13" spans="1:9" ht="15.75" x14ac:dyDescent="0.3">
      <c r="A13" s="27" t="s">
        <v>9</v>
      </c>
      <c r="B13" s="1"/>
      <c r="C13" s="1"/>
      <c r="D13" s="1"/>
      <c r="E13" s="41">
        <v>0.01</v>
      </c>
      <c r="F13" s="1"/>
      <c r="G13" s="1"/>
      <c r="H13" s="36">
        <f t="shared" si="0"/>
        <v>0</v>
      </c>
      <c r="I13" s="37"/>
    </row>
    <row r="14" spans="1:9" ht="15.75" x14ac:dyDescent="0.3">
      <c r="A14" s="27" t="s">
        <v>10</v>
      </c>
      <c r="B14" s="1"/>
      <c r="C14" s="1"/>
      <c r="D14" s="1"/>
      <c r="E14" s="41">
        <v>0.03</v>
      </c>
      <c r="F14" s="1"/>
      <c r="G14" s="1"/>
      <c r="H14" s="36">
        <f t="shared" si="0"/>
        <v>0</v>
      </c>
      <c r="I14" s="37"/>
    </row>
    <row r="15" spans="1:9" ht="15.75" x14ac:dyDescent="0.3">
      <c r="A15" s="27" t="s">
        <v>11</v>
      </c>
      <c r="B15" s="1"/>
      <c r="C15" s="1"/>
      <c r="D15" s="1"/>
      <c r="E15" s="41">
        <v>0.08</v>
      </c>
      <c r="F15" s="1"/>
      <c r="G15" s="1"/>
      <c r="H15" s="36">
        <f t="shared" si="0"/>
        <v>0</v>
      </c>
      <c r="I15" s="37"/>
    </row>
    <row r="16" spans="1:9" ht="15.75" x14ac:dyDescent="0.3">
      <c r="A16" s="27" t="s">
        <v>12</v>
      </c>
      <c r="B16" s="1"/>
      <c r="C16" s="1"/>
      <c r="D16" s="1"/>
      <c r="E16" s="41">
        <v>2E-3</v>
      </c>
      <c r="F16" s="1"/>
      <c r="G16" s="1"/>
      <c r="H16" s="36">
        <f t="shared" si="0"/>
        <v>0</v>
      </c>
      <c r="I16" s="37"/>
    </row>
    <row r="17" spans="1:9" ht="15.75" x14ac:dyDescent="0.3">
      <c r="A17" s="27" t="s">
        <v>13</v>
      </c>
      <c r="B17" s="1"/>
      <c r="C17" s="1"/>
      <c r="D17" s="1"/>
      <c r="E17" s="41">
        <v>6.0000000000000001E-3</v>
      </c>
      <c r="F17" s="1"/>
      <c r="G17" s="1"/>
      <c r="H17" s="36">
        <f t="shared" si="0"/>
        <v>0</v>
      </c>
      <c r="I17" s="37"/>
    </row>
    <row r="18" spans="1:9" ht="16.5" x14ac:dyDescent="0.35">
      <c r="A18" s="27" t="s">
        <v>14</v>
      </c>
      <c r="B18" s="1"/>
      <c r="C18" s="1"/>
      <c r="D18" s="1"/>
      <c r="E18" s="41">
        <v>2.5000000000000001E-2</v>
      </c>
      <c r="F18" s="1"/>
      <c r="G18" s="1"/>
      <c r="H18" s="36">
        <f t="shared" si="0"/>
        <v>0</v>
      </c>
      <c r="I18" s="40"/>
    </row>
    <row r="19" spans="1:9" ht="16.5" x14ac:dyDescent="0.35">
      <c r="A19" s="19" t="s">
        <v>15</v>
      </c>
      <c r="B19" s="1"/>
      <c r="C19" s="1"/>
      <c r="D19" s="1"/>
      <c r="E19" s="26">
        <f>SUM(E20:E26)</f>
        <v>0.2069</v>
      </c>
      <c r="F19" s="1"/>
      <c r="G19" s="1"/>
      <c r="H19" s="36"/>
      <c r="I19" s="37">
        <f>ROUND(SUM(H20:H26),2)</f>
        <v>0</v>
      </c>
    </row>
    <row r="20" spans="1:9" ht="16.5" x14ac:dyDescent="0.35">
      <c r="A20" s="27" t="s">
        <v>16</v>
      </c>
      <c r="B20" s="1"/>
      <c r="C20" s="1"/>
      <c r="D20" s="1"/>
      <c r="E20" s="41">
        <v>5.0000000000000001E-4</v>
      </c>
      <c r="F20" s="1"/>
      <c r="G20" s="1"/>
      <c r="H20" s="36">
        <f t="shared" si="0"/>
        <v>0</v>
      </c>
      <c r="I20" s="40"/>
    </row>
    <row r="21" spans="1:9" ht="16.5" x14ac:dyDescent="0.35">
      <c r="A21" s="27" t="s">
        <v>17</v>
      </c>
      <c r="B21" s="1"/>
      <c r="C21" s="1"/>
      <c r="D21" s="1"/>
      <c r="E21" s="41">
        <v>0.1111</v>
      </c>
      <c r="F21" s="1"/>
      <c r="G21" s="1"/>
      <c r="H21" s="36">
        <f t="shared" si="0"/>
        <v>0</v>
      </c>
      <c r="I21" s="40"/>
    </row>
    <row r="22" spans="1:9" ht="16.5" x14ac:dyDescent="0.35">
      <c r="A22" s="27" t="s">
        <v>35</v>
      </c>
      <c r="B22" s="1"/>
      <c r="C22" s="1"/>
      <c r="D22" s="1"/>
      <c r="E22" s="41">
        <v>5.0000000000000001E-4</v>
      </c>
      <c r="F22" s="1"/>
      <c r="G22" s="1"/>
      <c r="H22" s="36">
        <f t="shared" si="0"/>
        <v>0</v>
      </c>
      <c r="I22" s="40"/>
    </row>
    <row r="23" spans="1:9" ht="16.5" x14ac:dyDescent="0.35">
      <c r="A23" s="58" t="s">
        <v>36</v>
      </c>
      <c r="B23" s="1"/>
      <c r="C23" s="1"/>
      <c r="D23" s="1"/>
      <c r="E23" s="41">
        <v>5.0000000000000001E-4</v>
      </c>
      <c r="F23" s="1"/>
      <c r="G23" s="1"/>
      <c r="H23" s="36">
        <f t="shared" si="0"/>
        <v>0</v>
      </c>
      <c r="I23" s="40"/>
    </row>
    <row r="24" spans="1:9" ht="16.5" x14ac:dyDescent="0.35">
      <c r="A24" s="27" t="s">
        <v>37</v>
      </c>
      <c r="B24" s="1"/>
      <c r="C24" s="1"/>
      <c r="D24" s="1"/>
      <c r="E24" s="41">
        <v>1E-3</v>
      </c>
      <c r="F24" s="1"/>
      <c r="G24" s="1"/>
      <c r="H24" s="36">
        <f t="shared" si="0"/>
        <v>0</v>
      </c>
      <c r="I24" s="40"/>
    </row>
    <row r="25" spans="1:9" ht="16.5" x14ac:dyDescent="0.35">
      <c r="A25" s="27" t="s">
        <v>38</v>
      </c>
      <c r="B25" s="1"/>
      <c r="C25" s="1"/>
      <c r="D25" s="1"/>
      <c r="E25" s="41">
        <v>0.01</v>
      </c>
      <c r="F25" s="1"/>
      <c r="G25" s="1"/>
      <c r="H25" s="36">
        <f t="shared" si="0"/>
        <v>0</v>
      </c>
      <c r="I25" s="40"/>
    </row>
    <row r="26" spans="1:9" ht="16.5" x14ac:dyDescent="0.35">
      <c r="A26" s="27" t="s">
        <v>18</v>
      </c>
      <c r="B26" s="1"/>
      <c r="C26" s="1"/>
      <c r="D26" s="1"/>
      <c r="E26" s="41">
        <v>8.3299999999999999E-2</v>
      </c>
      <c r="F26" s="1"/>
      <c r="G26" s="1"/>
      <c r="H26" s="36">
        <f t="shared" si="0"/>
        <v>0</v>
      </c>
      <c r="I26" s="40"/>
    </row>
    <row r="27" spans="1:9" ht="16.5" x14ac:dyDescent="0.35">
      <c r="A27" s="19" t="s">
        <v>19</v>
      </c>
      <c r="B27" s="1"/>
      <c r="C27" s="1"/>
      <c r="D27" s="1"/>
      <c r="E27" s="26">
        <f>SUM(E28:E30)</f>
        <v>6.6200000000000009E-2</v>
      </c>
      <c r="F27" s="1"/>
      <c r="G27" s="1"/>
      <c r="H27" s="36"/>
      <c r="I27" s="37">
        <f>ROUND(SUM(H28:H30),2)</f>
        <v>0</v>
      </c>
    </row>
    <row r="28" spans="1:9" ht="16.5" x14ac:dyDescent="0.35">
      <c r="A28" s="27" t="s">
        <v>39</v>
      </c>
      <c r="B28" s="1"/>
      <c r="C28" s="1"/>
      <c r="D28" s="1"/>
      <c r="E28" s="41">
        <v>2.12E-2</v>
      </c>
      <c r="F28" s="1"/>
      <c r="G28" s="1"/>
      <c r="H28" s="36">
        <f t="shared" si="0"/>
        <v>0</v>
      </c>
      <c r="I28" s="40"/>
    </row>
    <row r="29" spans="1:9" ht="16.5" x14ac:dyDescent="0.35">
      <c r="A29" s="27" t="s">
        <v>40</v>
      </c>
      <c r="B29" s="1"/>
      <c r="C29" s="1"/>
      <c r="D29" s="1"/>
      <c r="E29" s="41">
        <v>5.0000000000000001E-3</v>
      </c>
      <c r="F29" s="1"/>
      <c r="G29" s="1"/>
      <c r="H29" s="36">
        <f t="shared" si="0"/>
        <v>0</v>
      </c>
      <c r="I29" s="40"/>
    </row>
    <row r="30" spans="1:9" ht="16.5" x14ac:dyDescent="0.35">
      <c r="A30" s="59" t="s">
        <v>41</v>
      </c>
      <c r="B30" s="1"/>
      <c r="C30" s="1"/>
      <c r="D30" s="1"/>
      <c r="E30" s="41">
        <v>0.04</v>
      </c>
      <c r="F30" s="1"/>
      <c r="G30" s="1"/>
      <c r="H30" s="36">
        <f t="shared" si="0"/>
        <v>0</v>
      </c>
      <c r="I30" s="40"/>
    </row>
    <row r="31" spans="1:9" ht="16.5" x14ac:dyDescent="0.35">
      <c r="A31" s="19" t="s">
        <v>43</v>
      </c>
      <c r="B31" s="1"/>
      <c r="C31" s="1"/>
      <c r="D31" s="1"/>
      <c r="E31" s="41"/>
      <c r="F31" s="1"/>
      <c r="G31" s="1"/>
      <c r="H31" s="36"/>
      <c r="I31" s="37">
        <f>ROUND(E32*I4,2)</f>
        <v>0</v>
      </c>
    </row>
    <row r="32" spans="1:9" ht="16.5" x14ac:dyDescent="0.35">
      <c r="A32" s="59" t="s">
        <v>44</v>
      </c>
      <c r="B32" s="4"/>
      <c r="C32" s="4"/>
      <c r="D32" s="4"/>
      <c r="E32" s="26">
        <f>SUM(E10*E19)</f>
        <v>7.6139200000000004E-2</v>
      </c>
      <c r="F32" s="1"/>
      <c r="G32" s="1"/>
      <c r="H32" s="36">
        <f t="shared" si="0"/>
        <v>0</v>
      </c>
      <c r="I32" s="40"/>
    </row>
    <row r="33" spans="1:9" ht="16.5" x14ac:dyDescent="0.35">
      <c r="A33" s="43" t="s">
        <v>42</v>
      </c>
      <c r="B33" s="44"/>
      <c r="C33" s="44"/>
      <c r="D33" s="44"/>
      <c r="E33" s="45"/>
      <c r="F33" s="44"/>
      <c r="G33" s="44"/>
      <c r="H33" s="46"/>
      <c r="I33" s="47">
        <f>I31+I27+I19+I10+I4</f>
        <v>0</v>
      </c>
    </row>
    <row r="34" spans="1:9" ht="15.75" x14ac:dyDescent="0.3">
      <c r="A34" s="27"/>
      <c r="B34" s="1"/>
      <c r="C34" s="1"/>
      <c r="D34" s="1"/>
      <c r="E34" s="41"/>
      <c r="F34" s="1"/>
      <c r="G34" s="1"/>
      <c r="H34" s="36"/>
      <c r="I34" s="37"/>
    </row>
    <row r="35" spans="1:9" ht="16.5" x14ac:dyDescent="0.35">
      <c r="A35" s="19" t="s">
        <v>33</v>
      </c>
      <c r="B35" s="1"/>
      <c r="C35" s="1"/>
      <c r="D35" s="1"/>
      <c r="E35" s="1"/>
      <c r="F35" s="1"/>
      <c r="G35" s="1"/>
      <c r="H35" s="22"/>
      <c r="I35" s="28"/>
    </row>
    <row r="36" spans="1:9" ht="15.75" x14ac:dyDescent="0.3">
      <c r="A36" s="27" t="s">
        <v>67</v>
      </c>
      <c r="B36" s="1"/>
      <c r="C36" s="1"/>
      <c r="D36" s="1"/>
      <c r="E36" s="1"/>
      <c r="F36" s="1"/>
      <c r="G36" s="1"/>
      <c r="H36" s="34" t="s">
        <v>66</v>
      </c>
      <c r="I36" s="35"/>
    </row>
    <row r="37" spans="1:9" ht="15.75" x14ac:dyDescent="0.3">
      <c r="A37" s="27" t="s">
        <v>34</v>
      </c>
      <c r="B37" s="1"/>
      <c r="C37" s="1"/>
      <c r="D37" s="1"/>
      <c r="E37" s="1"/>
      <c r="F37" s="1"/>
      <c r="G37" s="1"/>
      <c r="H37" s="34" t="s">
        <v>66</v>
      </c>
      <c r="I37" s="35"/>
    </row>
    <row r="38" spans="1:9" ht="15.75" x14ac:dyDescent="0.3">
      <c r="A38" s="27" t="s">
        <v>20</v>
      </c>
      <c r="B38" s="1"/>
      <c r="C38" s="1"/>
      <c r="D38" s="1"/>
      <c r="E38" s="1"/>
      <c r="F38" s="1"/>
      <c r="G38" s="1"/>
      <c r="H38" s="48" t="s">
        <v>66</v>
      </c>
      <c r="I38" s="49"/>
    </row>
    <row r="39" spans="1:9" ht="15.75" x14ac:dyDescent="0.3">
      <c r="A39" s="27" t="s">
        <v>21</v>
      </c>
      <c r="B39" s="1"/>
      <c r="C39" s="1"/>
      <c r="D39" s="1"/>
      <c r="E39" s="1"/>
      <c r="F39" s="1"/>
      <c r="G39" s="1"/>
      <c r="H39" s="34" t="s">
        <v>66</v>
      </c>
      <c r="I39" s="35"/>
    </row>
    <row r="40" spans="1:9" ht="15.75" x14ac:dyDescent="0.3">
      <c r="A40" s="27" t="s">
        <v>22</v>
      </c>
      <c r="B40" s="1"/>
      <c r="C40" s="1"/>
      <c r="D40" s="1"/>
      <c r="E40" s="1"/>
      <c r="F40" s="1"/>
      <c r="G40" s="1"/>
      <c r="H40" s="34" t="s">
        <v>66</v>
      </c>
      <c r="I40" s="35"/>
    </row>
    <row r="41" spans="1:9" ht="15.75" x14ac:dyDescent="0.3">
      <c r="A41" s="27" t="s">
        <v>50</v>
      </c>
      <c r="B41" s="1"/>
      <c r="C41" s="1"/>
      <c r="D41" s="1"/>
      <c r="E41" s="1"/>
      <c r="F41" s="1"/>
      <c r="G41" s="1"/>
      <c r="H41" s="34" t="s">
        <v>66</v>
      </c>
      <c r="I41" s="35"/>
    </row>
    <row r="42" spans="1:9" ht="15.75" x14ac:dyDescent="0.3">
      <c r="A42" s="27" t="s">
        <v>51</v>
      </c>
      <c r="B42" s="1"/>
      <c r="C42" s="1"/>
      <c r="D42" s="1"/>
      <c r="E42" s="1"/>
      <c r="F42" s="1"/>
      <c r="G42" s="1"/>
      <c r="H42" s="34" t="s">
        <v>66</v>
      </c>
      <c r="I42" s="35"/>
    </row>
    <row r="43" spans="1:9" ht="16.5" x14ac:dyDescent="0.35">
      <c r="A43" s="19" t="s">
        <v>24</v>
      </c>
      <c r="B43" s="1"/>
      <c r="C43" s="1"/>
      <c r="D43" s="1"/>
      <c r="E43" s="1"/>
      <c r="F43" s="1"/>
      <c r="G43" s="1"/>
      <c r="H43" s="22"/>
      <c r="I43" s="28">
        <f>I33+I35</f>
        <v>0</v>
      </c>
    </row>
    <row r="44" spans="1:9" ht="16.5" x14ac:dyDescent="0.35">
      <c r="A44" s="19" t="s">
        <v>55</v>
      </c>
      <c r="B44" s="1"/>
      <c r="C44" s="1"/>
      <c r="D44" s="1"/>
      <c r="E44" s="1"/>
      <c r="F44" s="1"/>
      <c r="G44" s="1"/>
      <c r="H44" s="22"/>
      <c r="I44" s="28">
        <f>I43*'SUP OPERAÇÕES DIURNO'!K44</f>
        <v>0</v>
      </c>
    </row>
    <row r="45" spans="1:9" ht="16.5" x14ac:dyDescent="0.35">
      <c r="A45" s="19" t="s">
        <v>62</v>
      </c>
      <c r="B45" s="1"/>
      <c r="C45" s="1"/>
      <c r="D45" s="1"/>
      <c r="E45" s="1"/>
      <c r="F45" s="1"/>
      <c r="G45" s="1"/>
      <c r="H45" s="29"/>
      <c r="I45" s="30">
        <f>H46*0.0865</f>
        <v>0</v>
      </c>
    </row>
    <row r="46" spans="1:9" ht="17.25" thickBot="1" x14ac:dyDescent="0.3">
      <c r="A46" s="112" t="s">
        <v>53</v>
      </c>
      <c r="B46" s="113"/>
      <c r="C46" s="113"/>
      <c r="D46" s="113"/>
      <c r="E46" s="113"/>
      <c r="F46" s="114"/>
      <c r="G46" s="61"/>
      <c r="H46" s="115">
        <f>ROUND((I43+I44)/(1-8.65%),2)</f>
        <v>0</v>
      </c>
      <c r="I46" s="116"/>
    </row>
    <row r="47" spans="1:9" ht="15.75" thickTop="1" x14ac:dyDescent="0.25"/>
  </sheetData>
  <mergeCells count="5">
    <mergeCell ref="A1:I2"/>
    <mergeCell ref="H3:I3"/>
    <mergeCell ref="E9:F9"/>
    <mergeCell ref="A46:F46"/>
    <mergeCell ref="H46:I4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showGridLines="0" view="pageBreakPreview" topLeftCell="A22" zoomScale="115" zoomScaleNormal="100" zoomScaleSheetLayoutView="115" workbookViewId="0">
      <selection activeCell="H38" sqref="H38"/>
    </sheetView>
  </sheetViews>
  <sheetFormatPr defaultColWidth="8.85546875" defaultRowHeight="15" x14ac:dyDescent="0.3"/>
  <cols>
    <col min="1" max="5" width="8.85546875" style="3"/>
    <col min="6" max="6" width="7.28515625" style="3" customWidth="1"/>
    <col min="7" max="7" width="9.140625" style="3" hidden="1" customWidth="1"/>
    <col min="8" max="8" width="13.140625" style="3" bestFit="1" customWidth="1"/>
    <col min="9" max="9" width="14.42578125" style="3" bestFit="1" customWidth="1"/>
    <col min="10" max="10" width="12.140625" style="3" bestFit="1" customWidth="1"/>
    <col min="11" max="11" width="9.42578125" style="3" bestFit="1" customWidth="1"/>
    <col min="12" max="12" width="8.7109375" style="3" customWidth="1"/>
    <col min="13" max="13" width="12.140625" style="3" bestFit="1" customWidth="1"/>
    <col min="14" max="16384" width="8.85546875" style="3"/>
  </cols>
  <sheetData>
    <row r="1" spans="1:14" ht="12.95" customHeight="1" x14ac:dyDescent="0.3">
      <c r="A1" s="102" t="s">
        <v>60</v>
      </c>
      <c r="B1" s="103"/>
      <c r="C1" s="103"/>
      <c r="D1" s="103"/>
      <c r="E1" s="103"/>
      <c r="F1" s="103"/>
      <c r="G1" s="103"/>
      <c r="H1" s="103"/>
      <c r="I1" s="104"/>
    </row>
    <row r="2" spans="1:14" ht="12.95" customHeight="1" x14ac:dyDescent="0.3">
      <c r="A2" s="105"/>
      <c r="B2" s="106"/>
      <c r="C2" s="106"/>
      <c r="D2" s="106"/>
      <c r="E2" s="106"/>
      <c r="F2" s="106"/>
      <c r="G2" s="106"/>
      <c r="H2" s="106"/>
      <c r="I2" s="107"/>
    </row>
    <row r="3" spans="1:14" ht="15" customHeight="1" thickBot="1" x14ac:dyDescent="0.4">
      <c r="A3" s="18" t="s">
        <v>0</v>
      </c>
      <c r="B3" s="32"/>
      <c r="C3" s="32"/>
      <c r="D3" s="32"/>
      <c r="E3" s="32"/>
      <c r="F3" s="32"/>
      <c r="G3" s="32"/>
      <c r="H3" s="108" t="s">
        <v>1</v>
      </c>
      <c r="I3" s="109"/>
    </row>
    <row r="4" spans="1:14" ht="15" customHeight="1" thickTop="1" x14ac:dyDescent="0.35">
      <c r="A4" s="19" t="s">
        <v>2</v>
      </c>
      <c r="B4" s="1"/>
      <c r="C4" s="1"/>
      <c r="D4" s="1"/>
      <c r="E4" s="1"/>
      <c r="F4" s="1"/>
      <c r="G4" s="1"/>
      <c r="H4" s="20"/>
      <c r="I4" s="21">
        <f>ROUND(SUM(H5:H8),2)</f>
        <v>2372.27</v>
      </c>
      <c r="J4" s="22"/>
    </row>
    <row r="5" spans="1:14" ht="15" customHeight="1" x14ac:dyDescent="0.3">
      <c r="A5" s="27" t="s">
        <v>3</v>
      </c>
      <c r="B5" s="1"/>
      <c r="C5" s="1"/>
      <c r="D5" s="1"/>
      <c r="E5" s="1"/>
      <c r="F5" s="1"/>
      <c r="G5" s="1"/>
      <c r="H5" s="34">
        <v>1745.48</v>
      </c>
      <c r="I5" s="35"/>
      <c r="J5" s="54"/>
    </row>
    <row r="6" spans="1:14" ht="15" customHeight="1" x14ac:dyDescent="0.3">
      <c r="A6" s="27" t="s">
        <v>4</v>
      </c>
      <c r="B6" s="1"/>
      <c r="C6" s="1"/>
      <c r="D6" s="1"/>
      <c r="E6" s="1"/>
      <c r="F6" s="1"/>
      <c r="G6" s="1">
        <v>32</v>
      </c>
      <c r="H6" s="34">
        <v>0</v>
      </c>
      <c r="I6" s="35"/>
      <c r="J6" s="54"/>
      <c r="K6" s="51"/>
    </row>
    <row r="7" spans="1:14" ht="15" customHeight="1" x14ac:dyDescent="0.3">
      <c r="A7" s="27" t="s">
        <v>5</v>
      </c>
      <c r="B7" s="1"/>
      <c r="C7" s="1"/>
      <c r="D7" s="1"/>
      <c r="E7" s="1"/>
      <c r="F7" s="1"/>
      <c r="G7" s="1"/>
      <c r="H7" s="34">
        <f>SUM(H5)*0.3</f>
        <v>523.64400000000001</v>
      </c>
      <c r="I7" s="35"/>
      <c r="J7" s="54"/>
      <c r="K7" s="51"/>
    </row>
    <row r="8" spans="1:14" ht="15" customHeight="1" x14ac:dyDescent="0.3">
      <c r="A8" s="27" t="s">
        <v>54</v>
      </c>
      <c r="B8" s="1"/>
      <c r="C8" s="1"/>
      <c r="D8" s="1"/>
      <c r="E8" s="1"/>
      <c r="F8" s="1"/>
      <c r="G8" s="1"/>
      <c r="H8" s="34">
        <f>SUM(H5:H7)/220*1*10</f>
        <v>103.142</v>
      </c>
      <c r="I8" s="35"/>
      <c r="J8" s="54"/>
      <c r="K8" s="51"/>
    </row>
    <row r="9" spans="1:14" ht="15" customHeight="1" x14ac:dyDescent="0.35">
      <c r="A9" s="24" t="s">
        <v>23</v>
      </c>
      <c r="B9" s="25"/>
      <c r="C9" s="25"/>
      <c r="D9" s="25"/>
      <c r="E9" s="110">
        <f>SUM(E10+E19+E27+E32)</f>
        <v>0.71723920000000008</v>
      </c>
      <c r="F9" s="111"/>
      <c r="G9" s="62"/>
      <c r="H9" s="38"/>
      <c r="I9" s="39"/>
    </row>
    <row r="10" spans="1:14" ht="15" customHeight="1" x14ac:dyDescent="0.35">
      <c r="A10" s="19" t="s">
        <v>6</v>
      </c>
      <c r="B10" s="1"/>
      <c r="C10" s="1"/>
      <c r="D10" s="1"/>
      <c r="E10" s="26">
        <f>SUM(E11:E18)</f>
        <v>0.36800000000000005</v>
      </c>
      <c r="F10" s="23"/>
      <c r="G10" s="1"/>
      <c r="H10" s="36"/>
      <c r="I10" s="37">
        <f>ROUND(SUM(H11:H18),2)</f>
        <v>872.98</v>
      </c>
      <c r="J10" s="33"/>
    </row>
    <row r="11" spans="1:14" ht="15" customHeight="1" x14ac:dyDescent="0.3">
      <c r="A11" s="27" t="s">
        <v>7</v>
      </c>
      <c r="B11" s="1"/>
      <c r="C11" s="1"/>
      <c r="D11" s="1"/>
      <c r="E11" s="41">
        <v>1.4999999999999999E-2</v>
      </c>
      <c r="F11" s="1"/>
      <c r="G11" s="1"/>
      <c r="H11" s="36">
        <f>ROUND(I$4*E11,2)</f>
        <v>35.58</v>
      </c>
      <c r="I11" s="37"/>
    </row>
    <row r="12" spans="1:14" ht="15" customHeight="1" x14ac:dyDescent="0.3">
      <c r="A12" s="27" t="s">
        <v>8</v>
      </c>
      <c r="B12" s="1"/>
      <c r="C12" s="1"/>
      <c r="D12" s="1"/>
      <c r="E12" s="41">
        <v>0.2</v>
      </c>
      <c r="F12" s="1"/>
      <c r="G12" s="1"/>
      <c r="H12" s="36">
        <f t="shared" ref="H12:H32" si="0">ROUND(I$4*E12,2)</f>
        <v>474.45</v>
      </c>
      <c r="I12" s="37"/>
      <c r="N12" s="42"/>
    </row>
    <row r="13" spans="1:14" ht="15" customHeight="1" x14ac:dyDescent="0.3">
      <c r="A13" s="27" t="s">
        <v>9</v>
      </c>
      <c r="B13" s="1"/>
      <c r="C13" s="1"/>
      <c r="D13" s="1"/>
      <c r="E13" s="41">
        <v>0.01</v>
      </c>
      <c r="F13" s="1"/>
      <c r="G13" s="1"/>
      <c r="H13" s="36">
        <f t="shared" si="0"/>
        <v>23.72</v>
      </c>
      <c r="I13" s="37"/>
      <c r="M13" s="51"/>
      <c r="N13" s="42"/>
    </row>
    <row r="14" spans="1:14" ht="15" customHeight="1" x14ac:dyDescent="0.3">
      <c r="A14" s="27" t="s">
        <v>10</v>
      </c>
      <c r="B14" s="1"/>
      <c r="C14" s="1"/>
      <c r="D14" s="1"/>
      <c r="E14" s="41">
        <v>0.03</v>
      </c>
      <c r="F14" s="1"/>
      <c r="G14" s="1"/>
      <c r="H14" s="36">
        <f t="shared" si="0"/>
        <v>71.17</v>
      </c>
      <c r="I14" s="37"/>
      <c r="M14" s="51"/>
    </row>
    <row r="15" spans="1:14" ht="15" customHeight="1" x14ac:dyDescent="0.3">
      <c r="A15" s="27" t="s">
        <v>11</v>
      </c>
      <c r="B15" s="1"/>
      <c r="C15" s="1"/>
      <c r="D15" s="1"/>
      <c r="E15" s="41">
        <v>0.08</v>
      </c>
      <c r="F15" s="1"/>
      <c r="G15" s="1"/>
      <c r="H15" s="36">
        <f t="shared" si="0"/>
        <v>189.78</v>
      </c>
      <c r="I15" s="37"/>
      <c r="M15" s="51"/>
    </row>
    <row r="16" spans="1:14" ht="15" customHeight="1" x14ac:dyDescent="0.3">
      <c r="A16" s="27" t="s">
        <v>12</v>
      </c>
      <c r="B16" s="1"/>
      <c r="C16" s="1"/>
      <c r="D16" s="1"/>
      <c r="E16" s="41">
        <v>2E-3</v>
      </c>
      <c r="F16" s="1"/>
      <c r="G16" s="1"/>
      <c r="H16" s="36">
        <f t="shared" si="0"/>
        <v>4.74</v>
      </c>
      <c r="I16" s="37"/>
      <c r="M16" s="51"/>
    </row>
    <row r="17" spans="1:10" ht="15" customHeight="1" x14ac:dyDescent="0.3">
      <c r="A17" s="27" t="s">
        <v>13</v>
      </c>
      <c r="B17" s="1"/>
      <c r="C17" s="1"/>
      <c r="D17" s="1"/>
      <c r="E17" s="41">
        <v>6.0000000000000001E-3</v>
      </c>
      <c r="F17" s="1"/>
      <c r="G17" s="1"/>
      <c r="H17" s="36">
        <f t="shared" si="0"/>
        <v>14.23</v>
      </c>
      <c r="I17" s="37"/>
    </row>
    <row r="18" spans="1:10" ht="15" customHeight="1" x14ac:dyDescent="0.35">
      <c r="A18" s="27" t="s">
        <v>14</v>
      </c>
      <c r="B18" s="1"/>
      <c r="C18" s="1"/>
      <c r="D18" s="1"/>
      <c r="E18" s="41">
        <v>2.5000000000000001E-2</v>
      </c>
      <c r="F18" s="1"/>
      <c r="G18" s="1"/>
      <c r="H18" s="36">
        <f t="shared" si="0"/>
        <v>59.31</v>
      </c>
      <c r="I18" s="40"/>
    </row>
    <row r="19" spans="1:10" ht="15" customHeight="1" x14ac:dyDescent="0.35">
      <c r="A19" s="19" t="s">
        <v>15</v>
      </c>
      <c r="B19" s="1"/>
      <c r="C19" s="1"/>
      <c r="D19" s="1"/>
      <c r="E19" s="26">
        <f>SUM(E20:E26)</f>
        <v>0.2069</v>
      </c>
      <c r="F19" s="1"/>
      <c r="G19" s="1"/>
      <c r="H19" s="36"/>
      <c r="I19" s="37">
        <f>ROUND(SUM(H20:H26),2)</f>
        <v>490.83</v>
      </c>
      <c r="J19" s="33"/>
    </row>
    <row r="20" spans="1:10" ht="15" customHeight="1" x14ac:dyDescent="0.35">
      <c r="A20" s="27" t="s">
        <v>16</v>
      </c>
      <c r="B20" s="1"/>
      <c r="C20" s="1"/>
      <c r="D20" s="1"/>
      <c r="E20" s="41">
        <v>5.0000000000000001E-4</v>
      </c>
      <c r="F20" s="1"/>
      <c r="G20" s="1"/>
      <c r="H20" s="36">
        <f t="shared" si="0"/>
        <v>1.19</v>
      </c>
      <c r="I20" s="40"/>
    </row>
    <row r="21" spans="1:10" ht="15" customHeight="1" x14ac:dyDescent="0.35">
      <c r="A21" s="27" t="s">
        <v>17</v>
      </c>
      <c r="B21" s="1"/>
      <c r="C21" s="1"/>
      <c r="D21" s="1"/>
      <c r="E21" s="41">
        <v>0.1111</v>
      </c>
      <c r="F21" s="1"/>
      <c r="G21" s="1"/>
      <c r="H21" s="36">
        <f t="shared" si="0"/>
        <v>263.56</v>
      </c>
      <c r="I21" s="40"/>
    </row>
    <row r="22" spans="1:10" ht="15" customHeight="1" x14ac:dyDescent="0.35">
      <c r="A22" s="27" t="s">
        <v>35</v>
      </c>
      <c r="B22" s="1"/>
      <c r="C22" s="1"/>
      <c r="D22" s="1"/>
      <c r="E22" s="41">
        <v>5.0000000000000001E-4</v>
      </c>
      <c r="F22" s="1"/>
      <c r="G22" s="1"/>
      <c r="H22" s="36">
        <f t="shared" si="0"/>
        <v>1.19</v>
      </c>
      <c r="I22" s="40"/>
    </row>
    <row r="23" spans="1:10" ht="15" customHeight="1" x14ac:dyDescent="0.35">
      <c r="A23" s="58" t="s">
        <v>36</v>
      </c>
      <c r="B23" s="1"/>
      <c r="C23" s="1"/>
      <c r="D23" s="1"/>
      <c r="E23" s="41">
        <v>5.0000000000000001E-4</v>
      </c>
      <c r="F23" s="1"/>
      <c r="G23" s="1"/>
      <c r="H23" s="36">
        <f t="shared" si="0"/>
        <v>1.19</v>
      </c>
      <c r="I23" s="40"/>
    </row>
    <row r="24" spans="1:10" ht="15" customHeight="1" x14ac:dyDescent="0.35">
      <c r="A24" s="27" t="s">
        <v>37</v>
      </c>
      <c r="B24" s="1"/>
      <c r="C24" s="1"/>
      <c r="D24" s="1"/>
      <c r="E24" s="41">
        <v>1E-3</v>
      </c>
      <c r="F24" s="1"/>
      <c r="G24" s="1"/>
      <c r="H24" s="36">
        <f t="shared" si="0"/>
        <v>2.37</v>
      </c>
      <c r="I24" s="40"/>
    </row>
    <row r="25" spans="1:10" ht="15" customHeight="1" x14ac:dyDescent="0.35">
      <c r="A25" s="27" t="s">
        <v>38</v>
      </c>
      <c r="B25" s="1"/>
      <c r="C25" s="1"/>
      <c r="D25" s="1"/>
      <c r="E25" s="41">
        <v>0.01</v>
      </c>
      <c r="F25" s="1"/>
      <c r="G25" s="1"/>
      <c r="H25" s="36">
        <f t="shared" si="0"/>
        <v>23.72</v>
      </c>
      <c r="I25" s="40"/>
    </row>
    <row r="26" spans="1:10" ht="15" customHeight="1" x14ac:dyDescent="0.35">
      <c r="A26" s="27" t="s">
        <v>18</v>
      </c>
      <c r="B26" s="1"/>
      <c r="C26" s="1"/>
      <c r="D26" s="1"/>
      <c r="E26" s="41">
        <v>8.3299999999999999E-2</v>
      </c>
      <c r="F26" s="1"/>
      <c r="G26" s="1"/>
      <c r="H26" s="36">
        <f t="shared" si="0"/>
        <v>197.61</v>
      </c>
      <c r="I26" s="40"/>
    </row>
    <row r="27" spans="1:10" ht="15" customHeight="1" x14ac:dyDescent="0.35">
      <c r="A27" s="19" t="s">
        <v>19</v>
      </c>
      <c r="B27" s="1"/>
      <c r="C27" s="1"/>
      <c r="D27" s="1"/>
      <c r="E27" s="26">
        <f>SUM(E28:E30)</f>
        <v>6.6200000000000009E-2</v>
      </c>
      <c r="F27" s="1"/>
      <c r="G27" s="1"/>
      <c r="H27" s="36"/>
      <c r="I27" s="37">
        <f>ROUND(SUM(H28:H30),2)</f>
        <v>157.04</v>
      </c>
      <c r="J27" s="33"/>
    </row>
    <row r="28" spans="1:10" ht="15" customHeight="1" x14ac:dyDescent="0.35">
      <c r="A28" s="27" t="s">
        <v>39</v>
      </c>
      <c r="B28" s="1"/>
      <c r="C28" s="1"/>
      <c r="D28" s="1"/>
      <c r="E28" s="41">
        <v>2.12E-2</v>
      </c>
      <c r="F28" s="1"/>
      <c r="G28" s="1"/>
      <c r="H28" s="36">
        <f t="shared" si="0"/>
        <v>50.29</v>
      </c>
      <c r="I28" s="40"/>
    </row>
    <row r="29" spans="1:10" ht="15" customHeight="1" x14ac:dyDescent="0.35">
      <c r="A29" s="27" t="s">
        <v>40</v>
      </c>
      <c r="B29" s="1"/>
      <c r="C29" s="1"/>
      <c r="D29" s="1"/>
      <c r="E29" s="41">
        <v>5.0000000000000001E-3</v>
      </c>
      <c r="F29" s="1"/>
      <c r="G29" s="1"/>
      <c r="H29" s="36">
        <f t="shared" si="0"/>
        <v>11.86</v>
      </c>
      <c r="I29" s="40"/>
    </row>
    <row r="30" spans="1:10" ht="15" customHeight="1" x14ac:dyDescent="0.35">
      <c r="A30" s="59" t="s">
        <v>41</v>
      </c>
      <c r="B30" s="1"/>
      <c r="C30" s="1"/>
      <c r="D30" s="1"/>
      <c r="E30" s="41">
        <v>0.04</v>
      </c>
      <c r="F30" s="1"/>
      <c r="G30" s="1"/>
      <c r="H30" s="36">
        <f t="shared" si="0"/>
        <v>94.89</v>
      </c>
      <c r="I30" s="40"/>
    </row>
    <row r="31" spans="1:10" ht="15" customHeight="1" x14ac:dyDescent="0.35">
      <c r="A31" s="19" t="s">
        <v>43</v>
      </c>
      <c r="B31" s="1"/>
      <c r="C31" s="1"/>
      <c r="D31" s="1"/>
      <c r="E31" s="41"/>
      <c r="F31" s="1"/>
      <c r="G31" s="1"/>
      <c r="H31" s="36"/>
      <c r="I31" s="37">
        <f>ROUND(E32*I4,2)</f>
        <v>180.62</v>
      </c>
    </row>
    <row r="32" spans="1:10" ht="15" customHeight="1" x14ac:dyDescent="0.35">
      <c r="A32" s="59" t="s">
        <v>44</v>
      </c>
      <c r="B32" s="4"/>
      <c r="C32" s="4"/>
      <c r="D32" s="4"/>
      <c r="E32" s="26">
        <f>SUM(E10*E19)</f>
        <v>7.6139200000000004E-2</v>
      </c>
      <c r="F32" s="1"/>
      <c r="G32" s="1"/>
      <c r="H32" s="36">
        <f t="shared" si="0"/>
        <v>180.62</v>
      </c>
      <c r="I32" s="40"/>
      <c r="J32" s="33"/>
    </row>
    <row r="33" spans="1:18" ht="15" customHeight="1" x14ac:dyDescent="0.35">
      <c r="A33" s="43" t="s">
        <v>42</v>
      </c>
      <c r="B33" s="44"/>
      <c r="C33" s="44"/>
      <c r="D33" s="44"/>
      <c r="E33" s="45"/>
      <c r="F33" s="44"/>
      <c r="G33" s="44"/>
      <c r="H33" s="46"/>
      <c r="I33" s="47">
        <f>I31+I27+I19+I10+I4</f>
        <v>4073.74</v>
      </c>
      <c r="J33" s="54"/>
    </row>
    <row r="34" spans="1:18" ht="15" customHeight="1" x14ac:dyDescent="0.3">
      <c r="A34" s="27"/>
      <c r="B34" s="1"/>
      <c r="C34" s="1"/>
      <c r="D34" s="1"/>
      <c r="E34" s="41"/>
      <c r="F34" s="1"/>
      <c r="G34" s="1"/>
      <c r="H34" s="36"/>
      <c r="I34" s="37"/>
    </row>
    <row r="35" spans="1:18" ht="15" customHeight="1" x14ac:dyDescent="0.35">
      <c r="A35" s="19" t="s">
        <v>33</v>
      </c>
      <c r="B35" s="1"/>
      <c r="C35" s="1"/>
      <c r="D35" s="1"/>
      <c r="E35" s="1"/>
      <c r="F35" s="1"/>
      <c r="G35" s="1"/>
      <c r="H35" s="22"/>
      <c r="I35" s="28" t="e">
        <f>ROUND(SUM(H36:H42),2)</f>
        <v>#REF!</v>
      </c>
      <c r="J35" s="33"/>
    </row>
    <row r="36" spans="1:18" ht="15" customHeight="1" x14ac:dyDescent="0.3">
      <c r="A36" s="27" t="s">
        <v>61</v>
      </c>
      <c r="B36" s="1"/>
      <c r="C36" s="1"/>
      <c r="D36" s="1"/>
      <c r="E36" s="1"/>
      <c r="F36" s="1"/>
      <c r="G36" s="1"/>
      <c r="H36" s="34">
        <f>SUM((2.6*15*4)-(6%*H5))</f>
        <v>51.271200000000007</v>
      </c>
      <c r="I36" s="35"/>
      <c r="J36" s="54">
        <f>2.9*15*2</f>
        <v>87</v>
      </c>
      <c r="K36" s="54">
        <f>H5*6%</f>
        <v>104.72879999999999</v>
      </c>
      <c r="L36" s="54">
        <f>J36-K36</f>
        <v>-17.728799999999993</v>
      </c>
      <c r="M36" s="54">
        <f>SUM((2.9*15*2)-(6%*H5))</f>
        <v>-17.728799999999993</v>
      </c>
    </row>
    <row r="37" spans="1:18" ht="15" customHeight="1" x14ac:dyDescent="0.3">
      <c r="A37" s="27" t="s">
        <v>34</v>
      </c>
      <c r="B37" s="1"/>
      <c r="C37" s="1"/>
      <c r="D37" s="1"/>
      <c r="E37" s="1"/>
      <c r="F37" s="1"/>
      <c r="G37" s="1"/>
      <c r="H37" s="34">
        <v>600</v>
      </c>
      <c r="I37" s="35"/>
      <c r="J37" s="54"/>
    </row>
    <row r="38" spans="1:18" ht="15" customHeight="1" x14ac:dyDescent="0.3">
      <c r="A38" s="27" t="s">
        <v>20</v>
      </c>
      <c r="B38" s="1"/>
      <c r="C38" s="1"/>
      <c r="D38" s="1"/>
      <c r="E38" s="1"/>
      <c r="F38" s="1"/>
      <c r="G38" s="1"/>
      <c r="H38" s="48" t="e">
        <f>#REF!</f>
        <v>#REF!</v>
      </c>
      <c r="I38" s="49"/>
      <c r="J38" s="54"/>
    </row>
    <row r="39" spans="1:18" ht="15" customHeight="1" x14ac:dyDescent="0.3">
      <c r="A39" s="27" t="s">
        <v>21</v>
      </c>
      <c r="B39" s="1"/>
      <c r="C39" s="1"/>
      <c r="D39" s="1"/>
      <c r="E39" s="1"/>
      <c r="F39" s="1"/>
      <c r="G39" s="1"/>
      <c r="H39" s="34">
        <v>11</v>
      </c>
      <c r="I39" s="35"/>
      <c r="J39" s="54"/>
    </row>
    <row r="40" spans="1:18" ht="15" customHeight="1" x14ac:dyDescent="0.3">
      <c r="A40" s="27" t="s">
        <v>22</v>
      </c>
      <c r="B40" s="1"/>
      <c r="C40" s="1"/>
      <c r="D40" s="1"/>
      <c r="E40" s="1"/>
      <c r="F40" s="1"/>
      <c r="G40" s="1"/>
      <c r="H40" s="34">
        <v>7</v>
      </c>
      <c r="I40" s="35"/>
      <c r="J40" s="54"/>
    </row>
    <row r="41" spans="1:18" ht="15" customHeight="1" x14ac:dyDescent="0.3">
      <c r="A41" s="27" t="s">
        <v>50</v>
      </c>
      <c r="B41" s="1"/>
      <c r="C41" s="1"/>
      <c r="D41" s="1"/>
      <c r="E41" s="1"/>
      <c r="F41" s="1"/>
      <c r="G41" s="1"/>
      <c r="H41" s="34">
        <v>105.85</v>
      </c>
      <c r="I41" s="35"/>
      <c r="J41" s="54"/>
    </row>
    <row r="42" spans="1:18" ht="15" customHeight="1" x14ac:dyDescent="0.3">
      <c r="A42" s="27" t="s">
        <v>51</v>
      </c>
      <c r="B42" s="1"/>
      <c r="C42" s="1"/>
      <c r="D42" s="1"/>
      <c r="E42" s="1"/>
      <c r="F42" s="1"/>
      <c r="G42" s="1"/>
      <c r="H42" s="34" t="e">
        <f>#REF!</f>
        <v>#REF!</v>
      </c>
      <c r="I42" s="35"/>
      <c r="J42" s="54"/>
    </row>
    <row r="43" spans="1:18" ht="15" customHeight="1" x14ac:dyDescent="0.35">
      <c r="A43" s="19" t="s">
        <v>24</v>
      </c>
      <c r="B43" s="1"/>
      <c r="C43" s="1"/>
      <c r="D43" s="1"/>
      <c r="E43" s="1"/>
      <c r="F43" s="1"/>
      <c r="G43" s="1"/>
      <c r="H43" s="22"/>
      <c r="I43" s="28" t="e">
        <f>I33+I35</f>
        <v>#REF!</v>
      </c>
      <c r="J43" s="50"/>
    </row>
    <row r="44" spans="1:18" ht="15" customHeight="1" x14ac:dyDescent="0.35">
      <c r="A44" s="19" t="s">
        <v>55</v>
      </c>
      <c r="B44" s="1"/>
      <c r="C44" s="1"/>
      <c r="D44" s="1"/>
      <c r="E44" s="1"/>
      <c r="F44" s="1"/>
      <c r="G44" s="1"/>
      <c r="H44" s="22"/>
      <c r="I44" s="28" t="e">
        <f>I43*K44</f>
        <v>#REF!</v>
      </c>
      <c r="J44" s="33"/>
      <c r="K44" s="63">
        <v>6.8500000000000005E-2</v>
      </c>
    </row>
    <row r="45" spans="1:18" ht="15" customHeight="1" x14ac:dyDescent="0.35">
      <c r="A45" s="19" t="s">
        <v>62</v>
      </c>
      <c r="B45" s="1"/>
      <c r="C45" s="1"/>
      <c r="D45" s="1"/>
      <c r="E45" s="1"/>
      <c r="F45" s="1"/>
      <c r="G45" s="1"/>
      <c r="H45" s="29"/>
      <c r="I45" s="30" t="e">
        <f>H46*0.0865</f>
        <v>#REF!</v>
      </c>
      <c r="J45" s="33"/>
      <c r="L45" s="50"/>
    </row>
    <row r="46" spans="1:18" ht="15" customHeight="1" thickBot="1" x14ac:dyDescent="0.35">
      <c r="A46" s="112" t="s">
        <v>53</v>
      </c>
      <c r="B46" s="113"/>
      <c r="C46" s="113"/>
      <c r="D46" s="113"/>
      <c r="E46" s="113"/>
      <c r="F46" s="114"/>
      <c r="G46" s="61"/>
      <c r="H46" s="115" t="e">
        <f>ROUND((I43+I44)/(1-8.65%),2)</f>
        <v>#REF!</v>
      </c>
      <c r="I46" s="116"/>
      <c r="J46" s="33"/>
      <c r="K46" s="54"/>
    </row>
    <row r="47" spans="1:18" s="52" customFormat="1" ht="12.95" customHeight="1" thickTop="1" x14ac:dyDescent="0.35">
      <c r="A47" s="10"/>
      <c r="B47" s="53"/>
      <c r="C47" s="53"/>
      <c r="D47" s="53"/>
      <c r="E47" s="53"/>
      <c r="F47" s="53"/>
      <c r="G47" s="53"/>
      <c r="H47" s="31"/>
      <c r="I47" s="31"/>
      <c r="J47" s="53"/>
      <c r="K47" s="53"/>
      <c r="L47" s="53"/>
      <c r="M47" s="53"/>
      <c r="N47" s="53"/>
      <c r="O47" s="53"/>
      <c r="P47" s="53"/>
      <c r="Q47" s="53"/>
      <c r="R47" s="53"/>
    </row>
    <row r="49" spans="3:3" x14ac:dyDescent="0.3">
      <c r="C49" s="3">
        <f>1.65+7.6+5</f>
        <v>14.25</v>
      </c>
    </row>
  </sheetData>
  <mergeCells count="5">
    <mergeCell ref="A1:I2"/>
    <mergeCell ref="H3:I3"/>
    <mergeCell ref="E9:F9"/>
    <mergeCell ref="A46:F46"/>
    <mergeCell ref="H46:I46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showGridLines="0" view="pageBreakPreview" zoomScale="145" zoomScaleNormal="100" zoomScaleSheetLayoutView="145" workbookViewId="0">
      <selection sqref="A1:I2"/>
    </sheetView>
  </sheetViews>
  <sheetFormatPr defaultColWidth="8.85546875" defaultRowHeight="15" x14ac:dyDescent="0.3"/>
  <cols>
    <col min="1" max="5" width="8.85546875" style="3"/>
    <col min="6" max="6" width="7.28515625" style="3" customWidth="1"/>
    <col min="7" max="7" width="9.140625" style="3" hidden="1" customWidth="1"/>
    <col min="8" max="8" width="13.140625" style="3" bestFit="1" customWidth="1"/>
    <col min="9" max="9" width="14.42578125" style="3" bestFit="1" customWidth="1"/>
    <col min="10" max="10" width="12.140625" style="3" bestFit="1" customWidth="1"/>
    <col min="11" max="11" width="9.42578125" style="3" bestFit="1" customWidth="1"/>
    <col min="12" max="12" width="8.7109375" style="3" customWidth="1"/>
    <col min="13" max="13" width="12.140625" style="3" bestFit="1" customWidth="1"/>
    <col min="14" max="16384" width="8.85546875" style="3"/>
  </cols>
  <sheetData>
    <row r="1" spans="1:14" ht="12.95" customHeight="1" x14ac:dyDescent="0.3">
      <c r="A1" s="102" t="s">
        <v>70</v>
      </c>
      <c r="B1" s="103"/>
      <c r="C1" s="103"/>
      <c r="D1" s="103"/>
      <c r="E1" s="103"/>
      <c r="F1" s="103"/>
      <c r="G1" s="103"/>
      <c r="H1" s="103"/>
      <c r="I1" s="104"/>
    </row>
    <row r="2" spans="1:14" ht="12.95" customHeight="1" x14ac:dyDescent="0.3">
      <c r="A2" s="105"/>
      <c r="B2" s="106"/>
      <c r="C2" s="106"/>
      <c r="D2" s="106"/>
      <c r="E2" s="106"/>
      <c r="F2" s="106"/>
      <c r="G2" s="106"/>
      <c r="H2" s="106"/>
      <c r="I2" s="107"/>
    </row>
    <row r="3" spans="1:14" ht="15" customHeight="1" thickBot="1" x14ac:dyDescent="0.4">
      <c r="A3" s="18" t="s">
        <v>0</v>
      </c>
      <c r="B3" s="32"/>
      <c r="C3" s="32"/>
      <c r="D3" s="32"/>
      <c r="E3" s="32"/>
      <c r="F3" s="32"/>
      <c r="G3" s="32"/>
      <c r="H3" s="108" t="s">
        <v>1</v>
      </c>
      <c r="I3" s="109"/>
    </row>
    <row r="4" spans="1:14" ht="15" customHeight="1" thickTop="1" x14ac:dyDescent="0.35">
      <c r="A4" s="19" t="s">
        <v>2</v>
      </c>
      <c r="B4" s="1"/>
      <c r="C4" s="1"/>
      <c r="D4" s="1"/>
      <c r="E4" s="1"/>
      <c r="F4" s="1"/>
      <c r="G4" s="1"/>
      <c r="H4" s="20"/>
      <c r="I4" s="21">
        <f>ROUND(SUM(H5:H8),2)</f>
        <v>0</v>
      </c>
      <c r="J4" s="22"/>
    </row>
    <row r="5" spans="1:14" ht="15" customHeight="1" x14ac:dyDescent="0.3">
      <c r="A5" s="27" t="s">
        <v>3</v>
      </c>
      <c r="B5" s="1"/>
      <c r="C5" s="1"/>
      <c r="D5" s="1"/>
      <c r="E5" s="1"/>
      <c r="F5" s="1"/>
      <c r="G5" s="1"/>
      <c r="H5" s="34"/>
      <c r="I5" s="35"/>
      <c r="J5" s="54"/>
    </row>
    <row r="6" spans="1:14" ht="15" customHeight="1" x14ac:dyDescent="0.3">
      <c r="A6" s="27" t="s">
        <v>4</v>
      </c>
      <c r="B6" s="1"/>
      <c r="C6" s="1"/>
      <c r="D6" s="1"/>
      <c r="E6" s="1"/>
      <c r="F6" s="1"/>
      <c r="G6" s="1">
        <v>32</v>
      </c>
      <c r="H6" s="34"/>
      <c r="I6" s="35"/>
      <c r="J6" s="54"/>
      <c r="K6" s="51"/>
    </row>
    <row r="7" spans="1:14" ht="15" customHeight="1" x14ac:dyDescent="0.3">
      <c r="A7" s="27" t="s">
        <v>5</v>
      </c>
      <c r="B7" s="1"/>
      <c r="C7" s="1"/>
      <c r="D7" s="1"/>
      <c r="E7" s="1"/>
      <c r="F7" s="1"/>
      <c r="G7" s="1"/>
      <c r="H7" s="34"/>
      <c r="I7" s="35"/>
      <c r="J7" s="54"/>
      <c r="K7" s="51"/>
    </row>
    <row r="8" spans="1:14" ht="15" customHeight="1" x14ac:dyDescent="0.3">
      <c r="A8" s="27" t="s">
        <v>54</v>
      </c>
      <c r="B8" s="1"/>
      <c r="C8" s="1"/>
      <c r="D8" s="1"/>
      <c r="E8" s="1"/>
      <c r="F8" s="1"/>
      <c r="G8" s="1"/>
      <c r="H8" s="34"/>
      <c r="I8" s="35"/>
      <c r="J8" s="54"/>
      <c r="K8" s="51"/>
    </row>
    <row r="9" spans="1:14" ht="15" customHeight="1" x14ac:dyDescent="0.35">
      <c r="A9" s="24" t="s">
        <v>23</v>
      </c>
      <c r="B9" s="25"/>
      <c r="C9" s="25"/>
      <c r="D9" s="25"/>
      <c r="E9" s="110">
        <f>SUM(E10+E19+E27+E32)</f>
        <v>0.71723920000000008</v>
      </c>
      <c r="F9" s="111"/>
      <c r="G9" s="62"/>
      <c r="H9" s="38"/>
      <c r="I9" s="39"/>
    </row>
    <row r="10" spans="1:14" ht="15" customHeight="1" x14ac:dyDescent="0.35">
      <c r="A10" s="19" t="s">
        <v>6</v>
      </c>
      <c r="B10" s="1"/>
      <c r="C10" s="1"/>
      <c r="D10" s="1"/>
      <c r="E10" s="26">
        <f>SUM(E11:E18)</f>
        <v>0.36800000000000005</v>
      </c>
      <c r="F10" s="23"/>
      <c r="G10" s="1"/>
      <c r="H10" s="36"/>
      <c r="I10" s="37">
        <f>ROUND(SUM(H11:H18),2)</f>
        <v>0</v>
      </c>
      <c r="J10" s="33"/>
    </row>
    <row r="11" spans="1:14" ht="15" customHeight="1" x14ac:dyDescent="0.3">
      <c r="A11" s="27" t="s">
        <v>7</v>
      </c>
      <c r="B11" s="1"/>
      <c r="C11" s="1"/>
      <c r="D11" s="1"/>
      <c r="E11" s="41">
        <v>1.4999999999999999E-2</v>
      </c>
      <c r="F11" s="1"/>
      <c r="G11" s="1"/>
      <c r="H11" s="36">
        <f>ROUND(I$4*E11,2)</f>
        <v>0</v>
      </c>
      <c r="I11" s="37"/>
    </row>
    <row r="12" spans="1:14" ht="15" customHeight="1" x14ac:dyDescent="0.3">
      <c r="A12" s="27" t="s">
        <v>8</v>
      </c>
      <c r="B12" s="1"/>
      <c r="C12" s="1"/>
      <c r="D12" s="1"/>
      <c r="E12" s="41">
        <v>0.2</v>
      </c>
      <c r="F12" s="1"/>
      <c r="G12" s="1"/>
      <c r="H12" s="36">
        <f t="shared" ref="H12:H32" si="0">ROUND(I$4*E12,2)</f>
        <v>0</v>
      </c>
      <c r="I12" s="37"/>
      <c r="N12" s="42"/>
    </row>
    <row r="13" spans="1:14" ht="15" customHeight="1" x14ac:dyDescent="0.3">
      <c r="A13" s="27" t="s">
        <v>9</v>
      </c>
      <c r="B13" s="1"/>
      <c r="C13" s="1"/>
      <c r="D13" s="1"/>
      <c r="E13" s="41">
        <v>0.01</v>
      </c>
      <c r="F13" s="1"/>
      <c r="G13" s="1"/>
      <c r="H13" s="36">
        <f t="shared" si="0"/>
        <v>0</v>
      </c>
      <c r="I13" s="37"/>
      <c r="M13" s="51"/>
      <c r="N13" s="42"/>
    </row>
    <row r="14" spans="1:14" ht="15" customHeight="1" x14ac:dyDescent="0.3">
      <c r="A14" s="27" t="s">
        <v>10</v>
      </c>
      <c r="B14" s="1"/>
      <c r="C14" s="1"/>
      <c r="D14" s="1"/>
      <c r="E14" s="41">
        <v>0.03</v>
      </c>
      <c r="F14" s="1"/>
      <c r="G14" s="1"/>
      <c r="H14" s="36">
        <f t="shared" si="0"/>
        <v>0</v>
      </c>
      <c r="I14" s="37"/>
      <c r="M14" s="51"/>
    </row>
    <row r="15" spans="1:14" ht="15" customHeight="1" x14ac:dyDescent="0.3">
      <c r="A15" s="27" t="s">
        <v>11</v>
      </c>
      <c r="B15" s="1"/>
      <c r="C15" s="1"/>
      <c r="D15" s="1"/>
      <c r="E15" s="41">
        <v>0.08</v>
      </c>
      <c r="F15" s="1"/>
      <c r="G15" s="1"/>
      <c r="H15" s="36">
        <f t="shared" si="0"/>
        <v>0</v>
      </c>
      <c r="I15" s="37"/>
      <c r="M15" s="51"/>
    </row>
    <row r="16" spans="1:14" ht="15" customHeight="1" x14ac:dyDescent="0.3">
      <c r="A16" s="27" t="s">
        <v>12</v>
      </c>
      <c r="B16" s="1"/>
      <c r="C16" s="1"/>
      <c r="D16" s="1"/>
      <c r="E16" s="41">
        <v>2E-3</v>
      </c>
      <c r="F16" s="1"/>
      <c r="G16" s="1"/>
      <c r="H16" s="36">
        <f t="shared" si="0"/>
        <v>0</v>
      </c>
      <c r="I16" s="37"/>
      <c r="M16" s="51"/>
    </row>
    <row r="17" spans="1:10" ht="15" customHeight="1" x14ac:dyDescent="0.3">
      <c r="A17" s="27" t="s">
        <v>13</v>
      </c>
      <c r="B17" s="1"/>
      <c r="C17" s="1"/>
      <c r="D17" s="1"/>
      <c r="E17" s="41">
        <v>6.0000000000000001E-3</v>
      </c>
      <c r="F17" s="1"/>
      <c r="G17" s="1"/>
      <c r="H17" s="36">
        <f t="shared" si="0"/>
        <v>0</v>
      </c>
      <c r="I17" s="37"/>
    </row>
    <row r="18" spans="1:10" ht="15" customHeight="1" x14ac:dyDescent="0.35">
      <c r="A18" s="27" t="s">
        <v>14</v>
      </c>
      <c r="B18" s="1"/>
      <c r="C18" s="1"/>
      <c r="D18" s="1"/>
      <c r="E18" s="41">
        <v>2.5000000000000001E-2</v>
      </c>
      <c r="F18" s="1"/>
      <c r="G18" s="1"/>
      <c r="H18" s="36">
        <f t="shared" si="0"/>
        <v>0</v>
      </c>
      <c r="I18" s="40"/>
    </row>
    <row r="19" spans="1:10" ht="15" customHeight="1" x14ac:dyDescent="0.35">
      <c r="A19" s="19" t="s">
        <v>15</v>
      </c>
      <c r="B19" s="1"/>
      <c r="C19" s="1"/>
      <c r="D19" s="1"/>
      <c r="E19" s="26">
        <f>SUM(E20:E26)</f>
        <v>0.2069</v>
      </c>
      <c r="F19" s="1"/>
      <c r="G19" s="1"/>
      <c r="H19" s="36"/>
      <c r="I19" s="37">
        <f>ROUND(SUM(H20:H26),2)</f>
        <v>0</v>
      </c>
      <c r="J19" s="33"/>
    </row>
    <row r="20" spans="1:10" ht="15" customHeight="1" x14ac:dyDescent="0.35">
      <c r="A20" s="27" t="s">
        <v>16</v>
      </c>
      <c r="B20" s="1"/>
      <c r="C20" s="1"/>
      <c r="D20" s="1"/>
      <c r="E20" s="41">
        <v>5.0000000000000001E-4</v>
      </c>
      <c r="F20" s="1"/>
      <c r="G20" s="1"/>
      <c r="H20" s="36">
        <f t="shared" si="0"/>
        <v>0</v>
      </c>
      <c r="I20" s="40"/>
    </row>
    <row r="21" spans="1:10" ht="15" customHeight="1" x14ac:dyDescent="0.35">
      <c r="A21" s="27" t="s">
        <v>17</v>
      </c>
      <c r="B21" s="1"/>
      <c r="C21" s="1"/>
      <c r="D21" s="1"/>
      <c r="E21" s="41">
        <v>0.1111</v>
      </c>
      <c r="F21" s="1"/>
      <c r="G21" s="1"/>
      <c r="H21" s="36">
        <f t="shared" si="0"/>
        <v>0</v>
      </c>
      <c r="I21" s="40"/>
    </row>
    <row r="22" spans="1:10" ht="15" customHeight="1" x14ac:dyDescent="0.35">
      <c r="A22" s="27" t="s">
        <v>35</v>
      </c>
      <c r="B22" s="1"/>
      <c r="C22" s="1"/>
      <c r="D22" s="1"/>
      <c r="E22" s="41">
        <v>5.0000000000000001E-4</v>
      </c>
      <c r="F22" s="1"/>
      <c r="G22" s="1"/>
      <c r="H22" s="36">
        <f t="shared" si="0"/>
        <v>0</v>
      </c>
      <c r="I22" s="40"/>
    </row>
    <row r="23" spans="1:10" ht="15" customHeight="1" x14ac:dyDescent="0.35">
      <c r="A23" s="58" t="s">
        <v>36</v>
      </c>
      <c r="B23" s="1"/>
      <c r="C23" s="1"/>
      <c r="D23" s="1"/>
      <c r="E23" s="41">
        <v>5.0000000000000001E-4</v>
      </c>
      <c r="F23" s="1"/>
      <c r="G23" s="1"/>
      <c r="H23" s="36">
        <f t="shared" si="0"/>
        <v>0</v>
      </c>
      <c r="I23" s="40"/>
    </row>
    <row r="24" spans="1:10" ht="15" customHeight="1" x14ac:dyDescent="0.35">
      <c r="A24" s="27" t="s">
        <v>37</v>
      </c>
      <c r="B24" s="1"/>
      <c r="C24" s="1"/>
      <c r="D24" s="1"/>
      <c r="E24" s="41">
        <v>1E-3</v>
      </c>
      <c r="F24" s="1"/>
      <c r="G24" s="1"/>
      <c r="H24" s="36">
        <f t="shared" si="0"/>
        <v>0</v>
      </c>
      <c r="I24" s="40"/>
    </row>
    <row r="25" spans="1:10" ht="15" customHeight="1" x14ac:dyDescent="0.35">
      <c r="A25" s="27" t="s">
        <v>38</v>
      </c>
      <c r="B25" s="1"/>
      <c r="C25" s="1"/>
      <c r="D25" s="1"/>
      <c r="E25" s="41">
        <v>0.01</v>
      </c>
      <c r="F25" s="1"/>
      <c r="G25" s="1"/>
      <c r="H25" s="36">
        <f t="shared" si="0"/>
        <v>0</v>
      </c>
      <c r="I25" s="40"/>
    </row>
    <row r="26" spans="1:10" ht="15" customHeight="1" x14ac:dyDescent="0.35">
      <c r="A26" s="27" t="s">
        <v>18</v>
      </c>
      <c r="B26" s="1"/>
      <c r="C26" s="1"/>
      <c r="D26" s="1"/>
      <c r="E26" s="41">
        <v>8.3299999999999999E-2</v>
      </c>
      <c r="F26" s="1"/>
      <c r="G26" s="1"/>
      <c r="H26" s="36">
        <f t="shared" si="0"/>
        <v>0</v>
      </c>
      <c r="I26" s="40"/>
    </row>
    <row r="27" spans="1:10" ht="15" customHeight="1" x14ac:dyDescent="0.35">
      <c r="A27" s="19" t="s">
        <v>19</v>
      </c>
      <c r="B27" s="1"/>
      <c r="C27" s="1"/>
      <c r="D27" s="1"/>
      <c r="E27" s="26">
        <f>SUM(E28:E30)</f>
        <v>6.6200000000000009E-2</v>
      </c>
      <c r="F27" s="1"/>
      <c r="G27" s="1"/>
      <c r="H27" s="36"/>
      <c r="I27" s="37">
        <f>ROUND(SUM(H28:H30),2)</f>
        <v>0</v>
      </c>
      <c r="J27" s="33"/>
    </row>
    <row r="28" spans="1:10" ht="15" customHeight="1" x14ac:dyDescent="0.35">
      <c r="A28" s="27" t="s">
        <v>39</v>
      </c>
      <c r="B28" s="1"/>
      <c r="C28" s="1"/>
      <c r="D28" s="1"/>
      <c r="E28" s="41">
        <v>2.12E-2</v>
      </c>
      <c r="F28" s="1"/>
      <c r="G28" s="1"/>
      <c r="H28" s="36">
        <f t="shared" si="0"/>
        <v>0</v>
      </c>
      <c r="I28" s="40"/>
    </row>
    <row r="29" spans="1:10" ht="15" customHeight="1" x14ac:dyDescent="0.35">
      <c r="A29" s="27" t="s">
        <v>40</v>
      </c>
      <c r="B29" s="1"/>
      <c r="C29" s="1"/>
      <c r="D29" s="1"/>
      <c r="E29" s="41">
        <v>5.0000000000000001E-3</v>
      </c>
      <c r="F29" s="1"/>
      <c r="G29" s="1"/>
      <c r="H29" s="36">
        <f t="shared" si="0"/>
        <v>0</v>
      </c>
      <c r="I29" s="40"/>
    </row>
    <row r="30" spans="1:10" ht="15" customHeight="1" x14ac:dyDescent="0.35">
      <c r="A30" s="59" t="s">
        <v>41</v>
      </c>
      <c r="B30" s="1"/>
      <c r="C30" s="1"/>
      <c r="D30" s="1"/>
      <c r="E30" s="41">
        <v>0.04</v>
      </c>
      <c r="F30" s="1"/>
      <c r="G30" s="1"/>
      <c r="H30" s="36">
        <f t="shared" si="0"/>
        <v>0</v>
      </c>
      <c r="I30" s="40"/>
    </row>
    <row r="31" spans="1:10" ht="15" customHeight="1" x14ac:dyDescent="0.35">
      <c r="A31" s="19" t="s">
        <v>43</v>
      </c>
      <c r="B31" s="1"/>
      <c r="C31" s="1"/>
      <c r="D31" s="1"/>
      <c r="E31" s="41"/>
      <c r="F31" s="1"/>
      <c r="G31" s="1"/>
      <c r="H31" s="36"/>
      <c r="I31" s="37">
        <f>ROUND(E32*I4,2)</f>
        <v>0</v>
      </c>
    </row>
    <row r="32" spans="1:10" ht="15" customHeight="1" x14ac:dyDescent="0.35">
      <c r="A32" s="59" t="s">
        <v>44</v>
      </c>
      <c r="B32" s="4"/>
      <c r="C32" s="4"/>
      <c r="D32" s="4"/>
      <c r="E32" s="26">
        <f>SUM(E10*E19)</f>
        <v>7.6139200000000004E-2</v>
      </c>
      <c r="F32" s="1"/>
      <c r="G32" s="1"/>
      <c r="H32" s="36">
        <f t="shared" si="0"/>
        <v>0</v>
      </c>
      <c r="I32" s="40"/>
      <c r="J32" s="33"/>
    </row>
    <row r="33" spans="1:18" ht="15" customHeight="1" x14ac:dyDescent="0.35">
      <c r="A33" s="43" t="s">
        <v>42</v>
      </c>
      <c r="B33" s="44"/>
      <c r="C33" s="44"/>
      <c r="D33" s="44"/>
      <c r="E33" s="45"/>
      <c r="F33" s="44"/>
      <c r="G33" s="44"/>
      <c r="H33" s="46"/>
      <c r="I33" s="47">
        <f>I31+I27+I19+I10+I4</f>
        <v>0</v>
      </c>
      <c r="J33" s="54"/>
    </row>
    <row r="34" spans="1:18" ht="15" customHeight="1" x14ac:dyDescent="0.3">
      <c r="A34" s="27"/>
      <c r="B34" s="1"/>
      <c r="C34" s="1"/>
      <c r="D34" s="1"/>
      <c r="E34" s="41"/>
      <c r="F34" s="1"/>
      <c r="G34" s="1"/>
      <c r="H34" s="36"/>
      <c r="I34" s="37"/>
    </row>
    <row r="35" spans="1:18" ht="15" customHeight="1" x14ac:dyDescent="0.35">
      <c r="A35" s="19" t="s">
        <v>33</v>
      </c>
      <c r="B35" s="1"/>
      <c r="C35" s="1"/>
      <c r="D35" s="1"/>
      <c r="E35" s="1"/>
      <c r="F35" s="1"/>
      <c r="G35" s="1"/>
      <c r="H35" s="22"/>
      <c r="I35" s="28"/>
      <c r="J35" s="33"/>
    </row>
    <row r="36" spans="1:18" ht="15" customHeight="1" x14ac:dyDescent="0.3">
      <c r="A36" s="27" t="s">
        <v>67</v>
      </c>
      <c r="B36" s="1"/>
      <c r="C36" s="1"/>
      <c r="D36" s="1"/>
      <c r="E36" s="1"/>
      <c r="F36" s="1"/>
      <c r="G36" s="1"/>
      <c r="H36" s="34">
        <v>0</v>
      </c>
      <c r="I36" s="35"/>
      <c r="J36" s="54"/>
      <c r="K36" s="54"/>
      <c r="L36" s="54"/>
      <c r="M36" s="54"/>
    </row>
    <row r="37" spans="1:18" ht="15" customHeight="1" x14ac:dyDescent="0.3">
      <c r="A37" s="27" t="s">
        <v>34</v>
      </c>
      <c r="B37" s="1"/>
      <c r="C37" s="1"/>
      <c r="D37" s="1"/>
      <c r="E37" s="1"/>
      <c r="F37" s="1"/>
      <c r="G37" s="1"/>
      <c r="H37" s="34" t="s">
        <v>65</v>
      </c>
      <c r="I37" s="35"/>
      <c r="J37" s="54"/>
    </row>
    <row r="38" spans="1:18" ht="15" customHeight="1" x14ac:dyDescent="0.3">
      <c r="A38" s="27" t="s">
        <v>20</v>
      </c>
      <c r="B38" s="1"/>
      <c r="C38" s="1"/>
      <c r="D38" s="1"/>
      <c r="E38" s="1"/>
      <c r="F38" s="1"/>
      <c r="G38" s="1"/>
      <c r="H38" s="48" t="s">
        <v>65</v>
      </c>
      <c r="I38" s="49"/>
      <c r="J38" s="54"/>
    </row>
    <row r="39" spans="1:18" ht="15" customHeight="1" x14ac:dyDescent="0.3">
      <c r="A39" s="27" t="s">
        <v>21</v>
      </c>
      <c r="B39" s="1"/>
      <c r="C39" s="1"/>
      <c r="D39" s="1"/>
      <c r="E39" s="1"/>
      <c r="F39" s="1"/>
      <c r="G39" s="1"/>
      <c r="H39" s="34" t="s">
        <v>65</v>
      </c>
      <c r="I39" s="35"/>
      <c r="J39" s="54"/>
    </row>
    <row r="40" spans="1:18" ht="15" customHeight="1" x14ac:dyDescent="0.3">
      <c r="A40" s="27" t="s">
        <v>22</v>
      </c>
      <c r="B40" s="1"/>
      <c r="C40" s="1"/>
      <c r="D40" s="1"/>
      <c r="E40" s="1"/>
      <c r="F40" s="1"/>
      <c r="G40" s="1"/>
      <c r="H40" s="34" t="s">
        <v>65</v>
      </c>
      <c r="I40" s="35"/>
      <c r="J40" s="54"/>
    </row>
    <row r="41" spans="1:18" ht="15" customHeight="1" x14ac:dyDescent="0.3">
      <c r="A41" s="27" t="s">
        <v>50</v>
      </c>
      <c r="B41" s="1"/>
      <c r="C41" s="1"/>
      <c r="D41" s="1"/>
      <c r="E41" s="1"/>
      <c r="F41" s="1"/>
      <c r="G41" s="1"/>
      <c r="H41" s="34" t="s">
        <v>65</v>
      </c>
      <c r="I41" s="35"/>
      <c r="J41" s="54"/>
    </row>
    <row r="42" spans="1:18" ht="15" customHeight="1" x14ac:dyDescent="0.3">
      <c r="A42" s="27" t="s">
        <v>51</v>
      </c>
      <c r="B42" s="1"/>
      <c r="C42" s="1"/>
      <c r="D42" s="1"/>
      <c r="E42" s="1"/>
      <c r="F42" s="1"/>
      <c r="G42" s="1"/>
      <c r="H42" s="34" t="s">
        <v>65</v>
      </c>
      <c r="I42" s="35"/>
      <c r="J42" s="54"/>
    </row>
    <row r="43" spans="1:18" ht="15" customHeight="1" x14ac:dyDescent="0.35">
      <c r="A43" s="19" t="s">
        <v>24</v>
      </c>
      <c r="B43" s="1"/>
      <c r="C43" s="1"/>
      <c r="D43" s="1"/>
      <c r="E43" s="1"/>
      <c r="F43" s="1"/>
      <c r="G43" s="1"/>
      <c r="H43" s="22"/>
      <c r="I43" s="28">
        <f>I33+I35</f>
        <v>0</v>
      </c>
      <c r="J43" s="50"/>
    </row>
    <row r="44" spans="1:18" ht="15" customHeight="1" x14ac:dyDescent="0.35">
      <c r="A44" s="19" t="s">
        <v>55</v>
      </c>
      <c r="B44" s="1"/>
      <c r="C44" s="1"/>
      <c r="D44" s="1"/>
      <c r="E44" s="1"/>
      <c r="F44" s="1"/>
      <c r="G44" s="1"/>
      <c r="H44" s="22"/>
      <c r="I44" s="28">
        <f>I43*K44</f>
        <v>0</v>
      </c>
      <c r="J44" s="33"/>
      <c r="K44" s="63"/>
    </row>
    <row r="45" spans="1:18" ht="15" customHeight="1" x14ac:dyDescent="0.35">
      <c r="A45" s="19" t="s">
        <v>62</v>
      </c>
      <c r="B45" s="1"/>
      <c r="C45" s="1"/>
      <c r="D45" s="1"/>
      <c r="E45" s="1"/>
      <c r="F45" s="1"/>
      <c r="G45" s="1"/>
      <c r="H45" s="29"/>
      <c r="I45" s="30">
        <f>H46*0.0865</f>
        <v>0</v>
      </c>
      <c r="J45" s="33"/>
      <c r="L45" s="50"/>
    </row>
    <row r="46" spans="1:18" ht="15" customHeight="1" thickBot="1" x14ac:dyDescent="0.35">
      <c r="A46" s="112" t="s">
        <v>53</v>
      </c>
      <c r="B46" s="113"/>
      <c r="C46" s="113"/>
      <c r="D46" s="113"/>
      <c r="E46" s="113"/>
      <c r="F46" s="114"/>
      <c r="G46" s="61"/>
      <c r="H46" s="115">
        <f>ROUND((I43+I44)/(1-8.65%),2)</f>
        <v>0</v>
      </c>
      <c r="I46" s="116"/>
      <c r="J46" s="33"/>
      <c r="K46" s="54"/>
    </row>
    <row r="47" spans="1:18" s="52" customFormat="1" ht="12.95" customHeight="1" thickTop="1" x14ac:dyDescent="0.35">
      <c r="A47" s="10"/>
      <c r="B47" s="53"/>
      <c r="C47" s="53"/>
      <c r="D47" s="53"/>
      <c r="E47" s="53"/>
      <c r="F47" s="53"/>
      <c r="G47" s="53"/>
      <c r="H47" s="31"/>
      <c r="I47" s="31"/>
      <c r="J47" s="53"/>
      <c r="K47" s="53"/>
      <c r="L47" s="53"/>
      <c r="M47" s="53"/>
      <c r="N47" s="53"/>
      <c r="O47" s="53"/>
      <c r="P47" s="53"/>
      <c r="Q47" s="53"/>
      <c r="R47" s="53"/>
    </row>
  </sheetData>
  <mergeCells count="5">
    <mergeCell ref="A1:I2"/>
    <mergeCell ref="H3:I3"/>
    <mergeCell ref="E9:F9"/>
    <mergeCell ref="A46:F46"/>
    <mergeCell ref="H46:I46"/>
  </mergeCells>
  <phoneticPr fontId="14" type="noConversion"/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showGridLines="0" view="pageBreakPreview" topLeftCell="A28" zoomScale="115" zoomScaleNormal="100" zoomScaleSheetLayoutView="115" workbookViewId="0">
      <selection activeCell="H8" sqref="H8"/>
    </sheetView>
  </sheetViews>
  <sheetFormatPr defaultColWidth="8.85546875" defaultRowHeight="15" x14ac:dyDescent="0.3"/>
  <cols>
    <col min="1" max="5" width="8.85546875" style="3"/>
    <col min="6" max="6" width="7.28515625" style="3" customWidth="1"/>
    <col min="7" max="7" width="9.140625" style="3" hidden="1" customWidth="1"/>
    <col min="8" max="8" width="13.85546875" style="3" bestFit="1" customWidth="1"/>
    <col min="9" max="9" width="14.42578125" style="3" bestFit="1" customWidth="1"/>
    <col min="10" max="10" width="12.140625" style="3" bestFit="1" customWidth="1"/>
    <col min="11" max="11" width="9.42578125" style="3" bestFit="1" customWidth="1"/>
    <col min="12" max="13" width="12.140625" style="3" bestFit="1" customWidth="1"/>
    <col min="14" max="16384" width="8.85546875" style="3"/>
  </cols>
  <sheetData>
    <row r="1" spans="1:14" ht="12.95" customHeight="1" x14ac:dyDescent="0.3">
      <c r="A1" s="102" t="s">
        <v>71</v>
      </c>
      <c r="B1" s="103"/>
      <c r="C1" s="103"/>
      <c r="D1" s="103"/>
      <c r="E1" s="103"/>
      <c r="F1" s="103"/>
      <c r="G1" s="103"/>
      <c r="H1" s="103"/>
      <c r="I1" s="104"/>
    </row>
    <row r="2" spans="1:14" ht="12.95" customHeight="1" x14ac:dyDescent="0.3">
      <c r="A2" s="105"/>
      <c r="B2" s="106"/>
      <c r="C2" s="106"/>
      <c r="D2" s="106"/>
      <c r="E2" s="106"/>
      <c r="F2" s="106"/>
      <c r="G2" s="106"/>
      <c r="H2" s="106"/>
      <c r="I2" s="107"/>
    </row>
    <row r="3" spans="1:14" ht="15" customHeight="1" thickBot="1" x14ac:dyDescent="0.4">
      <c r="A3" s="18" t="s">
        <v>0</v>
      </c>
      <c r="B3" s="32"/>
      <c r="C3" s="32"/>
      <c r="D3" s="32"/>
      <c r="E3" s="32"/>
      <c r="F3" s="32"/>
      <c r="G3" s="32"/>
      <c r="H3" s="108" t="s">
        <v>1</v>
      </c>
      <c r="I3" s="109"/>
    </row>
    <row r="4" spans="1:14" ht="15" customHeight="1" thickTop="1" x14ac:dyDescent="0.35">
      <c r="A4" s="19" t="s">
        <v>2</v>
      </c>
      <c r="B4" s="1"/>
      <c r="C4" s="1"/>
      <c r="D4" s="1"/>
      <c r="E4" s="1"/>
      <c r="F4" s="1"/>
      <c r="G4" s="1"/>
      <c r="H4" s="20"/>
      <c r="I4" s="21">
        <f>ROUND(SUM(H5:H8),2)</f>
        <v>0</v>
      </c>
      <c r="J4" s="22"/>
    </row>
    <row r="5" spans="1:14" ht="15" customHeight="1" x14ac:dyDescent="0.3">
      <c r="A5" s="27" t="s">
        <v>3</v>
      </c>
      <c r="B5" s="1"/>
      <c r="C5" s="1"/>
      <c r="D5" s="1"/>
      <c r="E5" s="1"/>
      <c r="F5" s="1"/>
      <c r="G5" s="1"/>
      <c r="H5" s="34"/>
      <c r="I5" s="35"/>
      <c r="J5" s="54"/>
    </row>
    <row r="6" spans="1:14" ht="15" customHeight="1" x14ac:dyDescent="0.3">
      <c r="A6" s="27" t="s">
        <v>45</v>
      </c>
      <c r="B6" s="1"/>
      <c r="C6" s="1"/>
      <c r="D6" s="1"/>
      <c r="E6" s="1"/>
      <c r="F6" s="1"/>
      <c r="G6" s="1">
        <v>32</v>
      </c>
      <c r="H6" s="34"/>
      <c r="I6" s="35"/>
      <c r="J6" s="54"/>
      <c r="K6" s="51"/>
    </row>
    <row r="7" spans="1:14" ht="15" customHeight="1" x14ac:dyDescent="0.3">
      <c r="A7" s="27" t="s">
        <v>5</v>
      </c>
      <c r="B7" s="1"/>
      <c r="C7" s="1"/>
      <c r="D7" s="1"/>
      <c r="E7" s="1"/>
      <c r="F7" s="1"/>
      <c r="G7" s="1"/>
      <c r="H7" s="34"/>
      <c r="I7" s="35"/>
      <c r="J7" s="54"/>
      <c r="K7" s="51"/>
    </row>
    <row r="8" spans="1:14" ht="15" customHeight="1" x14ac:dyDescent="0.3">
      <c r="A8" s="27" t="s">
        <v>54</v>
      </c>
      <c r="B8" s="1"/>
      <c r="C8" s="1"/>
      <c r="D8" s="1"/>
      <c r="E8" s="1"/>
      <c r="F8" s="1"/>
      <c r="G8" s="1"/>
      <c r="H8" s="34"/>
      <c r="I8" s="35"/>
      <c r="J8" s="54"/>
      <c r="K8" s="51"/>
    </row>
    <row r="9" spans="1:14" ht="15" customHeight="1" x14ac:dyDescent="0.35">
      <c r="A9" s="24" t="s">
        <v>23</v>
      </c>
      <c r="B9" s="25"/>
      <c r="C9" s="25"/>
      <c r="D9" s="25"/>
      <c r="E9" s="110">
        <f>SUM(E10+E19+E27+E32)</f>
        <v>0.71723920000000008</v>
      </c>
      <c r="F9" s="111"/>
      <c r="G9" s="62"/>
      <c r="H9" s="38"/>
      <c r="I9" s="39"/>
    </row>
    <row r="10" spans="1:14" ht="15" customHeight="1" x14ac:dyDescent="0.35">
      <c r="A10" s="19" t="s">
        <v>6</v>
      </c>
      <c r="B10" s="1"/>
      <c r="C10" s="1"/>
      <c r="D10" s="1"/>
      <c r="E10" s="26">
        <f>SUM(E11:E18)</f>
        <v>0.36800000000000005</v>
      </c>
      <c r="F10" s="23"/>
      <c r="G10" s="1"/>
      <c r="H10" s="36"/>
      <c r="I10" s="37">
        <f>ROUND(SUM(H11:H18),2)</f>
        <v>0</v>
      </c>
      <c r="J10" s="33"/>
    </row>
    <row r="11" spans="1:14" ht="15" customHeight="1" x14ac:dyDescent="0.3">
      <c r="A11" s="27" t="s">
        <v>7</v>
      </c>
      <c r="B11" s="1"/>
      <c r="C11" s="1"/>
      <c r="D11" s="1"/>
      <c r="E11" s="41">
        <v>1.4999999999999999E-2</v>
      </c>
      <c r="F11" s="1"/>
      <c r="G11" s="1"/>
      <c r="H11" s="36">
        <f>ROUND(I$4*E11,2)</f>
        <v>0</v>
      </c>
      <c r="I11" s="37"/>
    </row>
    <row r="12" spans="1:14" ht="15" customHeight="1" x14ac:dyDescent="0.3">
      <c r="A12" s="27" t="s">
        <v>8</v>
      </c>
      <c r="B12" s="1"/>
      <c r="C12" s="1"/>
      <c r="D12" s="1"/>
      <c r="E12" s="41">
        <v>0.2</v>
      </c>
      <c r="F12" s="1"/>
      <c r="G12" s="1"/>
      <c r="H12" s="36">
        <f t="shared" ref="H12:H32" si="0">ROUND(I$4*E12,2)</f>
        <v>0</v>
      </c>
      <c r="I12" s="37"/>
      <c r="N12" s="42"/>
    </row>
    <row r="13" spans="1:14" ht="15" customHeight="1" x14ac:dyDescent="0.3">
      <c r="A13" s="27" t="s">
        <v>9</v>
      </c>
      <c r="B13" s="1"/>
      <c r="C13" s="1"/>
      <c r="D13" s="1"/>
      <c r="E13" s="41">
        <v>0.01</v>
      </c>
      <c r="F13" s="1"/>
      <c r="G13" s="1"/>
      <c r="H13" s="36">
        <f t="shared" si="0"/>
        <v>0</v>
      </c>
      <c r="I13" s="37"/>
      <c r="M13" s="51"/>
      <c r="N13" s="42"/>
    </row>
    <row r="14" spans="1:14" ht="15" customHeight="1" x14ac:dyDescent="0.3">
      <c r="A14" s="27" t="s">
        <v>10</v>
      </c>
      <c r="B14" s="1"/>
      <c r="C14" s="1"/>
      <c r="D14" s="1"/>
      <c r="E14" s="41">
        <v>0.03</v>
      </c>
      <c r="F14" s="1"/>
      <c r="G14" s="1"/>
      <c r="H14" s="36">
        <f t="shared" si="0"/>
        <v>0</v>
      </c>
      <c r="I14" s="37"/>
      <c r="M14" s="51"/>
    </row>
    <row r="15" spans="1:14" ht="15" customHeight="1" x14ac:dyDescent="0.3">
      <c r="A15" s="27" t="s">
        <v>11</v>
      </c>
      <c r="B15" s="1"/>
      <c r="C15" s="1"/>
      <c r="D15" s="1"/>
      <c r="E15" s="41">
        <v>0.08</v>
      </c>
      <c r="F15" s="1"/>
      <c r="G15" s="1"/>
      <c r="H15" s="36">
        <f t="shared" si="0"/>
        <v>0</v>
      </c>
      <c r="I15" s="37"/>
      <c r="M15" s="51"/>
    </row>
    <row r="16" spans="1:14" ht="15" customHeight="1" x14ac:dyDescent="0.3">
      <c r="A16" s="27" t="s">
        <v>12</v>
      </c>
      <c r="B16" s="1"/>
      <c r="C16" s="1"/>
      <c r="D16" s="1"/>
      <c r="E16" s="41">
        <v>2E-3</v>
      </c>
      <c r="F16" s="1"/>
      <c r="G16" s="1"/>
      <c r="H16" s="36">
        <f t="shared" si="0"/>
        <v>0</v>
      </c>
      <c r="I16" s="37"/>
      <c r="M16" s="51"/>
    </row>
    <row r="17" spans="1:10" ht="15" customHeight="1" x14ac:dyDescent="0.3">
      <c r="A17" s="27" t="s">
        <v>13</v>
      </c>
      <c r="B17" s="1"/>
      <c r="C17" s="1"/>
      <c r="D17" s="1"/>
      <c r="E17" s="41">
        <v>6.0000000000000001E-3</v>
      </c>
      <c r="F17" s="1"/>
      <c r="G17" s="1"/>
      <c r="H17" s="36">
        <f t="shared" si="0"/>
        <v>0</v>
      </c>
      <c r="I17" s="37"/>
    </row>
    <row r="18" spans="1:10" ht="15" customHeight="1" x14ac:dyDescent="0.35">
      <c r="A18" s="27" t="s">
        <v>14</v>
      </c>
      <c r="B18" s="1"/>
      <c r="C18" s="1"/>
      <c r="D18" s="1"/>
      <c r="E18" s="41">
        <v>2.5000000000000001E-2</v>
      </c>
      <c r="F18" s="1"/>
      <c r="G18" s="1"/>
      <c r="H18" s="36">
        <f t="shared" si="0"/>
        <v>0</v>
      </c>
      <c r="I18" s="40"/>
    </row>
    <row r="19" spans="1:10" ht="15" customHeight="1" x14ac:dyDescent="0.35">
      <c r="A19" s="19" t="s">
        <v>15</v>
      </c>
      <c r="B19" s="1"/>
      <c r="C19" s="1"/>
      <c r="D19" s="1"/>
      <c r="E19" s="26">
        <f>SUM(E20:E26)</f>
        <v>0.2069</v>
      </c>
      <c r="F19" s="1"/>
      <c r="G19" s="1"/>
      <c r="H19" s="36"/>
      <c r="I19" s="37">
        <f>ROUND(SUM(H20:H26),2)</f>
        <v>0</v>
      </c>
      <c r="J19" s="33"/>
    </row>
    <row r="20" spans="1:10" ht="15" customHeight="1" x14ac:dyDescent="0.35">
      <c r="A20" s="27" t="s">
        <v>16</v>
      </c>
      <c r="B20" s="1"/>
      <c r="C20" s="1"/>
      <c r="D20" s="1"/>
      <c r="E20" s="41">
        <v>5.0000000000000001E-4</v>
      </c>
      <c r="F20" s="1"/>
      <c r="G20" s="1"/>
      <c r="H20" s="36">
        <f t="shared" si="0"/>
        <v>0</v>
      </c>
      <c r="I20" s="40"/>
    </row>
    <row r="21" spans="1:10" ht="15" customHeight="1" x14ac:dyDescent="0.35">
      <c r="A21" s="27" t="s">
        <v>17</v>
      </c>
      <c r="B21" s="1"/>
      <c r="C21" s="1"/>
      <c r="D21" s="1"/>
      <c r="E21" s="41">
        <v>0.1111</v>
      </c>
      <c r="F21" s="1"/>
      <c r="G21" s="1"/>
      <c r="H21" s="36">
        <f t="shared" si="0"/>
        <v>0</v>
      </c>
      <c r="I21" s="40"/>
    </row>
    <row r="22" spans="1:10" ht="15" customHeight="1" x14ac:dyDescent="0.35">
      <c r="A22" s="27" t="s">
        <v>35</v>
      </c>
      <c r="B22" s="1"/>
      <c r="C22" s="1"/>
      <c r="D22" s="1"/>
      <c r="E22" s="41">
        <v>5.0000000000000001E-4</v>
      </c>
      <c r="F22" s="1"/>
      <c r="G22" s="1"/>
      <c r="H22" s="36">
        <f t="shared" si="0"/>
        <v>0</v>
      </c>
      <c r="I22" s="40"/>
    </row>
    <row r="23" spans="1:10" ht="15" customHeight="1" x14ac:dyDescent="0.35">
      <c r="A23" s="58" t="s">
        <v>36</v>
      </c>
      <c r="B23" s="1"/>
      <c r="C23" s="1"/>
      <c r="D23" s="1"/>
      <c r="E23" s="41">
        <v>5.0000000000000001E-4</v>
      </c>
      <c r="F23" s="1"/>
      <c r="G23" s="1"/>
      <c r="H23" s="36">
        <f t="shared" si="0"/>
        <v>0</v>
      </c>
      <c r="I23" s="40"/>
    </row>
    <row r="24" spans="1:10" ht="15" customHeight="1" x14ac:dyDescent="0.35">
      <c r="A24" s="27" t="s">
        <v>37</v>
      </c>
      <c r="B24" s="1"/>
      <c r="C24" s="1"/>
      <c r="D24" s="1"/>
      <c r="E24" s="41">
        <v>1E-3</v>
      </c>
      <c r="F24" s="1"/>
      <c r="G24" s="1"/>
      <c r="H24" s="36">
        <f t="shared" si="0"/>
        <v>0</v>
      </c>
      <c r="I24" s="40"/>
    </row>
    <row r="25" spans="1:10" ht="15" customHeight="1" x14ac:dyDescent="0.35">
      <c r="A25" s="27" t="s">
        <v>38</v>
      </c>
      <c r="B25" s="1"/>
      <c r="C25" s="1"/>
      <c r="D25" s="1"/>
      <c r="E25" s="41">
        <v>0.01</v>
      </c>
      <c r="F25" s="1"/>
      <c r="G25" s="1"/>
      <c r="H25" s="36">
        <f t="shared" si="0"/>
        <v>0</v>
      </c>
      <c r="I25" s="40"/>
    </row>
    <row r="26" spans="1:10" ht="15" customHeight="1" x14ac:dyDescent="0.35">
      <c r="A26" s="27" t="s">
        <v>18</v>
      </c>
      <c r="B26" s="1"/>
      <c r="C26" s="1"/>
      <c r="D26" s="1"/>
      <c r="E26" s="41">
        <v>8.3299999999999999E-2</v>
      </c>
      <c r="F26" s="1"/>
      <c r="G26" s="1"/>
      <c r="H26" s="36">
        <f t="shared" si="0"/>
        <v>0</v>
      </c>
      <c r="I26" s="40"/>
    </row>
    <row r="27" spans="1:10" ht="15" customHeight="1" x14ac:dyDescent="0.35">
      <c r="A27" s="19" t="s">
        <v>19</v>
      </c>
      <c r="B27" s="1"/>
      <c r="C27" s="1"/>
      <c r="D27" s="1"/>
      <c r="E27" s="26">
        <f>SUM(E28:E30)</f>
        <v>6.6200000000000009E-2</v>
      </c>
      <c r="F27" s="1"/>
      <c r="G27" s="1"/>
      <c r="H27" s="36"/>
      <c r="I27" s="37">
        <f>ROUND(SUM(H28:H30),2)</f>
        <v>0</v>
      </c>
      <c r="J27" s="33"/>
    </row>
    <row r="28" spans="1:10" ht="15" customHeight="1" x14ac:dyDescent="0.35">
      <c r="A28" s="27" t="s">
        <v>39</v>
      </c>
      <c r="B28" s="1"/>
      <c r="C28" s="1"/>
      <c r="D28" s="1"/>
      <c r="E28" s="41">
        <v>2.12E-2</v>
      </c>
      <c r="F28" s="1"/>
      <c r="G28" s="1"/>
      <c r="H28" s="36">
        <f t="shared" si="0"/>
        <v>0</v>
      </c>
      <c r="I28" s="40"/>
    </row>
    <row r="29" spans="1:10" ht="15" customHeight="1" x14ac:dyDescent="0.35">
      <c r="A29" s="27" t="s">
        <v>40</v>
      </c>
      <c r="B29" s="1"/>
      <c r="C29" s="1"/>
      <c r="D29" s="1"/>
      <c r="E29" s="41">
        <v>5.0000000000000001E-3</v>
      </c>
      <c r="F29" s="1"/>
      <c r="G29" s="1"/>
      <c r="H29" s="36">
        <f t="shared" si="0"/>
        <v>0</v>
      </c>
      <c r="I29" s="40"/>
    </row>
    <row r="30" spans="1:10" ht="15" customHeight="1" x14ac:dyDescent="0.35">
      <c r="A30" s="59" t="s">
        <v>41</v>
      </c>
      <c r="B30" s="1"/>
      <c r="C30" s="1"/>
      <c r="D30" s="1"/>
      <c r="E30" s="41">
        <v>0.04</v>
      </c>
      <c r="F30" s="1"/>
      <c r="G30" s="1"/>
      <c r="H30" s="36">
        <f t="shared" si="0"/>
        <v>0</v>
      </c>
      <c r="I30" s="40"/>
    </row>
    <row r="31" spans="1:10" ht="15" customHeight="1" x14ac:dyDescent="0.35">
      <c r="A31" s="19" t="s">
        <v>43</v>
      </c>
      <c r="B31" s="1"/>
      <c r="C31" s="1"/>
      <c r="D31" s="1"/>
      <c r="E31" s="41"/>
      <c r="F31" s="1"/>
      <c r="G31" s="1"/>
      <c r="H31" s="36"/>
      <c r="I31" s="37">
        <f>ROUND(E32*I4,2)</f>
        <v>0</v>
      </c>
    </row>
    <row r="32" spans="1:10" ht="15" customHeight="1" x14ac:dyDescent="0.35">
      <c r="A32" s="59" t="s">
        <v>44</v>
      </c>
      <c r="B32" s="4"/>
      <c r="C32" s="4"/>
      <c r="D32" s="4"/>
      <c r="E32" s="26">
        <f>SUM(E10*E19)</f>
        <v>7.6139200000000004E-2</v>
      </c>
      <c r="F32" s="1"/>
      <c r="G32" s="1"/>
      <c r="H32" s="36">
        <f t="shared" si="0"/>
        <v>0</v>
      </c>
      <c r="I32" s="40"/>
      <c r="J32" s="33"/>
    </row>
    <row r="33" spans="1:18" ht="15" customHeight="1" x14ac:dyDescent="0.35">
      <c r="A33" s="43" t="s">
        <v>42</v>
      </c>
      <c r="B33" s="44"/>
      <c r="C33" s="44"/>
      <c r="D33" s="44"/>
      <c r="E33" s="45"/>
      <c r="F33" s="44"/>
      <c r="G33" s="44"/>
      <c r="H33" s="46"/>
      <c r="I33" s="47">
        <f>I31+I27+I19+I10+I4</f>
        <v>0</v>
      </c>
      <c r="J33" s="54"/>
    </row>
    <row r="34" spans="1:18" ht="15" customHeight="1" x14ac:dyDescent="0.3">
      <c r="A34" s="27"/>
      <c r="B34" s="1"/>
      <c r="C34" s="1"/>
      <c r="D34" s="1"/>
      <c r="E34" s="41"/>
      <c r="F34" s="1"/>
      <c r="G34" s="1"/>
      <c r="H34" s="36"/>
      <c r="I34" s="37"/>
    </row>
    <row r="35" spans="1:18" ht="15" customHeight="1" x14ac:dyDescent="0.35">
      <c r="A35" s="19" t="s">
        <v>33</v>
      </c>
      <c r="B35" s="1"/>
      <c r="C35" s="1"/>
      <c r="D35" s="1"/>
      <c r="E35" s="1"/>
      <c r="F35" s="1"/>
      <c r="G35" s="1"/>
      <c r="H35" s="22"/>
      <c r="I35" s="28">
        <f>ROUND(SUM(H36:H42),2)</f>
        <v>0</v>
      </c>
      <c r="J35" s="33"/>
    </row>
    <row r="36" spans="1:18" ht="15" customHeight="1" x14ac:dyDescent="0.3">
      <c r="A36" s="27" t="s">
        <v>67</v>
      </c>
      <c r="B36" s="1"/>
      <c r="C36" s="1"/>
      <c r="D36" s="1"/>
      <c r="E36" s="1"/>
      <c r="F36" s="1"/>
      <c r="G36" s="1"/>
      <c r="H36" s="34">
        <v>0</v>
      </c>
      <c r="I36" s="35"/>
      <c r="J36" s="54"/>
    </row>
    <row r="37" spans="1:18" ht="15" customHeight="1" x14ac:dyDescent="0.3">
      <c r="A37" s="27" t="s">
        <v>34</v>
      </c>
      <c r="B37" s="1"/>
      <c r="C37" s="1"/>
      <c r="D37" s="1"/>
      <c r="E37" s="1"/>
      <c r="F37" s="1"/>
      <c r="G37" s="1"/>
      <c r="H37" s="34"/>
      <c r="I37" s="35"/>
      <c r="J37" s="54"/>
    </row>
    <row r="38" spans="1:18" ht="15" customHeight="1" x14ac:dyDescent="0.3">
      <c r="A38" s="27" t="s">
        <v>20</v>
      </c>
      <c r="B38" s="1"/>
      <c r="C38" s="1"/>
      <c r="D38" s="1"/>
      <c r="E38" s="1"/>
      <c r="F38" s="1"/>
      <c r="G38" s="1"/>
      <c r="H38" s="48"/>
      <c r="I38" s="49"/>
      <c r="J38" s="54"/>
    </row>
    <row r="39" spans="1:18" ht="15" customHeight="1" x14ac:dyDescent="0.3">
      <c r="A39" s="27" t="s">
        <v>21</v>
      </c>
      <c r="B39" s="1"/>
      <c r="C39" s="1"/>
      <c r="D39" s="1"/>
      <c r="E39" s="1"/>
      <c r="F39" s="1"/>
      <c r="G39" s="1"/>
      <c r="H39" s="34"/>
      <c r="I39" s="35"/>
      <c r="J39" s="54"/>
    </row>
    <row r="40" spans="1:18" ht="15" customHeight="1" x14ac:dyDescent="0.3">
      <c r="A40" s="27" t="s">
        <v>22</v>
      </c>
      <c r="B40" s="1"/>
      <c r="C40" s="1"/>
      <c r="D40" s="1"/>
      <c r="E40" s="1"/>
      <c r="F40" s="1"/>
      <c r="G40" s="1"/>
      <c r="H40" s="34"/>
      <c r="I40" s="35"/>
      <c r="J40" s="54"/>
    </row>
    <row r="41" spans="1:18" ht="15" customHeight="1" x14ac:dyDescent="0.3">
      <c r="A41" s="27" t="s">
        <v>50</v>
      </c>
      <c r="B41" s="1"/>
      <c r="C41" s="1"/>
      <c r="D41" s="1"/>
      <c r="E41" s="1"/>
      <c r="F41" s="1"/>
      <c r="G41" s="1"/>
      <c r="H41" s="34"/>
      <c r="I41" s="35"/>
      <c r="J41" s="54"/>
    </row>
    <row r="42" spans="1:18" ht="15" customHeight="1" x14ac:dyDescent="0.3">
      <c r="A42" s="27" t="s">
        <v>51</v>
      </c>
      <c r="B42" s="1"/>
      <c r="C42" s="1"/>
      <c r="D42" s="1"/>
      <c r="E42" s="1"/>
      <c r="F42" s="1"/>
      <c r="G42" s="1"/>
      <c r="H42" s="34"/>
      <c r="I42" s="35"/>
      <c r="J42" s="54"/>
    </row>
    <row r="43" spans="1:18" ht="15" customHeight="1" x14ac:dyDescent="0.35">
      <c r="A43" s="19" t="s">
        <v>24</v>
      </c>
      <c r="B43" s="1"/>
      <c r="C43" s="1"/>
      <c r="D43" s="1"/>
      <c r="E43" s="1"/>
      <c r="F43" s="1"/>
      <c r="G43" s="1"/>
      <c r="H43" s="22"/>
      <c r="I43" s="28">
        <f>I33+I35</f>
        <v>0</v>
      </c>
      <c r="J43" s="50"/>
    </row>
    <row r="44" spans="1:18" ht="15" customHeight="1" x14ac:dyDescent="0.35">
      <c r="A44" s="19" t="s">
        <v>55</v>
      </c>
      <c r="B44" s="1"/>
      <c r="C44" s="1"/>
      <c r="D44" s="1"/>
      <c r="E44" s="1"/>
      <c r="F44" s="1"/>
      <c r="G44" s="1"/>
      <c r="H44" s="22"/>
      <c r="I44" s="28">
        <f>I43*'SUP OPERAÇÕES DIURNO'!K44</f>
        <v>0</v>
      </c>
      <c r="J44" s="33"/>
      <c r="K44" s="63"/>
    </row>
    <row r="45" spans="1:18" ht="15" customHeight="1" x14ac:dyDescent="0.35">
      <c r="A45" s="19" t="s">
        <v>62</v>
      </c>
      <c r="B45" s="1"/>
      <c r="C45" s="1"/>
      <c r="D45" s="1"/>
      <c r="E45" s="1"/>
      <c r="F45" s="1"/>
      <c r="G45" s="1"/>
      <c r="H45" s="29"/>
      <c r="I45" s="30">
        <f>H46*0.0865</f>
        <v>0</v>
      </c>
      <c r="J45" s="33"/>
      <c r="L45" s="50"/>
    </row>
    <row r="46" spans="1:18" ht="15" customHeight="1" thickBot="1" x14ac:dyDescent="0.35">
      <c r="A46" s="112" t="s">
        <v>53</v>
      </c>
      <c r="B46" s="113"/>
      <c r="C46" s="113"/>
      <c r="D46" s="113"/>
      <c r="E46" s="113"/>
      <c r="F46" s="114"/>
      <c r="G46" s="61"/>
      <c r="H46" s="115">
        <f>ROUND((I43+I44)/(1-8.65%),2)</f>
        <v>0</v>
      </c>
      <c r="I46" s="116"/>
      <c r="J46" s="33"/>
      <c r="K46" s="54"/>
    </row>
    <row r="47" spans="1:18" s="52" customFormat="1" ht="12.95" customHeight="1" thickTop="1" x14ac:dyDescent="0.35">
      <c r="A47" s="10"/>
      <c r="B47" s="53"/>
      <c r="C47" s="53"/>
      <c r="D47" s="53"/>
      <c r="E47" s="53"/>
      <c r="F47" s="53"/>
      <c r="G47" s="53"/>
      <c r="H47" s="31"/>
      <c r="I47" s="31"/>
      <c r="J47" s="53"/>
      <c r="K47" s="53"/>
      <c r="L47" s="53"/>
      <c r="M47" s="53"/>
      <c r="N47" s="53"/>
      <c r="O47" s="53"/>
      <c r="P47" s="53"/>
      <c r="Q47" s="53"/>
      <c r="R47" s="53"/>
    </row>
    <row r="49" spans="3:3" x14ac:dyDescent="0.3">
      <c r="C49" s="3">
        <f>1.65+7.6+5</f>
        <v>14.25</v>
      </c>
    </row>
  </sheetData>
  <mergeCells count="5">
    <mergeCell ref="A1:I2"/>
    <mergeCell ref="H3:I3"/>
    <mergeCell ref="E9:F9"/>
    <mergeCell ref="A46:F46"/>
    <mergeCell ref="H46:I46"/>
  </mergeCells>
  <phoneticPr fontId="14" type="noConversion"/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showGridLines="0" view="pageBreakPreview" topLeftCell="A31" zoomScale="145" zoomScaleNormal="100" zoomScaleSheetLayoutView="145" workbookViewId="0">
      <selection sqref="A1:I2"/>
    </sheetView>
  </sheetViews>
  <sheetFormatPr defaultColWidth="8.85546875" defaultRowHeight="15" x14ac:dyDescent="0.3"/>
  <cols>
    <col min="1" max="5" width="8.85546875" style="3"/>
    <col min="6" max="6" width="7.28515625" style="3" customWidth="1"/>
    <col min="7" max="7" width="9.140625" style="3" hidden="1" customWidth="1"/>
    <col min="8" max="8" width="13.140625" style="3" bestFit="1" customWidth="1"/>
    <col min="9" max="9" width="14.42578125" style="3" bestFit="1" customWidth="1"/>
    <col min="10" max="10" width="12.140625" style="3" bestFit="1" customWidth="1"/>
    <col min="11" max="11" width="9.42578125" style="3" bestFit="1" customWidth="1"/>
    <col min="12" max="13" width="12.140625" style="3" bestFit="1" customWidth="1"/>
    <col min="14" max="16384" width="8.85546875" style="3"/>
  </cols>
  <sheetData>
    <row r="1" spans="1:14" ht="12.95" customHeight="1" x14ac:dyDescent="0.3">
      <c r="A1" s="102" t="s">
        <v>72</v>
      </c>
      <c r="B1" s="103"/>
      <c r="C1" s="103"/>
      <c r="D1" s="103"/>
      <c r="E1" s="103"/>
      <c r="F1" s="103"/>
      <c r="G1" s="103"/>
      <c r="H1" s="103"/>
      <c r="I1" s="104"/>
    </row>
    <row r="2" spans="1:14" ht="12.95" customHeight="1" x14ac:dyDescent="0.3">
      <c r="A2" s="105"/>
      <c r="B2" s="106"/>
      <c r="C2" s="106"/>
      <c r="D2" s="106"/>
      <c r="E2" s="106"/>
      <c r="F2" s="106"/>
      <c r="G2" s="106"/>
      <c r="H2" s="106"/>
      <c r="I2" s="107"/>
    </row>
    <row r="3" spans="1:14" ht="15" customHeight="1" thickBot="1" x14ac:dyDescent="0.4">
      <c r="A3" s="18" t="s">
        <v>0</v>
      </c>
      <c r="B3" s="32"/>
      <c r="C3" s="32"/>
      <c r="D3" s="32"/>
      <c r="E3" s="32"/>
      <c r="F3" s="32"/>
      <c r="G3" s="32"/>
      <c r="H3" s="108" t="s">
        <v>1</v>
      </c>
      <c r="I3" s="109"/>
    </row>
    <row r="4" spans="1:14" ht="15" customHeight="1" thickTop="1" x14ac:dyDescent="0.35">
      <c r="A4" s="19" t="s">
        <v>2</v>
      </c>
      <c r="B4" s="1"/>
      <c r="C4" s="1"/>
      <c r="D4" s="1"/>
      <c r="E4" s="1"/>
      <c r="F4" s="1"/>
      <c r="G4" s="1"/>
      <c r="H4" s="20"/>
      <c r="I4" s="21">
        <f>ROUND(SUM(H5:H8),2)</f>
        <v>0</v>
      </c>
      <c r="J4" s="22"/>
    </row>
    <row r="5" spans="1:14" ht="15" customHeight="1" x14ac:dyDescent="0.3">
      <c r="A5" s="27" t="s">
        <v>3</v>
      </c>
      <c r="B5" s="1"/>
      <c r="C5" s="1"/>
      <c r="D5" s="1"/>
      <c r="E5" s="1"/>
      <c r="F5" s="1"/>
      <c r="G5" s="1"/>
      <c r="H5" s="34"/>
      <c r="I5" s="35"/>
      <c r="J5" s="54"/>
    </row>
    <row r="6" spans="1:14" ht="15" customHeight="1" x14ac:dyDescent="0.3">
      <c r="A6" s="27" t="s">
        <v>4</v>
      </c>
      <c r="B6" s="1"/>
      <c r="C6" s="1"/>
      <c r="D6" s="1"/>
      <c r="E6" s="1"/>
      <c r="F6" s="1"/>
      <c r="G6" s="1">
        <v>32</v>
      </c>
      <c r="H6" s="34">
        <v>0</v>
      </c>
      <c r="I6" s="35"/>
      <c r="J6" s="54"/>
      <c r="K6" s="51"/>
    </row>
    <row r="7" spans="1:14" ht="15" customHeight="1" x14ac:dyDescent="0.3">
      <c r="A7" s="27" t="s">
        <v>5</v>
      </c>
      <c r="B7" s="1"/>
      <c r="C7" s="1"/>
      <c r="D7" s="1"/>
      <c r="E7" s="1"/>
      <c r="F7" s="1"/>
      <c r="G7" s="1"/>
      <c r="H7" s="34">
        <f>SUM(H5)*0.3</f>
        <v>0</v>
      </c>
      <c r="I7" s="35"/>
      <c r="J7" s="54"/>
      <c r="K7" s="51"/>
    </row>
    <row r="8" spans="1:14" ht="15" customHeight="1" x14ac:dyDescent="0.3">
      <c r="A8" s="27" t="s">
        <v>54</v>
      </c>
      <c r="B8" s="1"/>
      <c r="C8" s="1"/>
      <c r="D8" s="1"/>
      <c r="E8" s="1"/>
      <c r="F8" s="1"/>
      <c r="G8" s="1"/>
      <c r="H8" s="34">
        <f>SUM(H5:H7)/220*1*10</f>
        <v>0</v>
      </c>
      <c r="I8" s="35"/>
      <c r="J8" s="54"/>
      <c r="K8" s="51"/>
    </row>
    <row r="9" spans="1:14" ht="15" customHeight="1" x14ac:dyDescent="0.35">
      <c r="A9" s="24" t="s">
        <v>23</v>
      </c>
      <c r="B9" s="25"/>
      <c r="C9" s="25"/>
      <c r="D9" s="25"/>
      <c r="E9" s="110">
        <f>SUM(E10+E19+E27+E32)</f>
        <v>0.71723920000000008</v>
      </c>
      <c r="F9" s="111"/>
      <c r="G9" s="62"/>
      <c r="H9" s="38"/>
      <c r="I9" s="39"/>
    </row>
    <row r="10" spans="1:14" ht="15" customHeight="1" x14ac:dyDescent="0.35">
      <c r="A10" s="19" t="s">
        <v>6</v>
      </c>
      <c r="B10" s="1"/>
      <c r="C10" s="1"/>
      <c r="D10" s="1"/>
      <c r="E10" s="26">
        <f>SUM(E11:E18)</f>
        <v>0.36800000000000005</v>
      </c>
      <c r="F10" s="23"/>
      <c r="G10" s="1"/>
      <c r="H10" s="36"/>
      <c r="I10" s="37">
        <f>ROUND(SUM(H11:H18),2)</f>
        <v>0</v>
      </c>
      <c r="J10" s="33"/>
    </row>
    <row r="11" spans="1:14" ht="15" customHeight="1" x14ac:dyDescent="0.3">
      <c r="A11" s="27" t="s">
        <v>7</v>
      </c>
      <c r="B11" s="1"/>
      <c r="C11" s="1"/>
      <c r="D11" s="1"/>
      <c r="E11" s="41">
        <v>1.4999999999999999E-2</v>
      </c>
      <c r="F11" s="1"/>
      <c r="G11" s="1"/>
      <c r="H11" s="36">
        <f>ROUND(I$4*E11,2)</f>
        <v>0</v>
      </c>
      <c r="I11" s="37"/>
    </row>
    <row r="12" spans="1:14" ht="15" customHeight="1" x14ac:dyDescent="0.3">
      <c r="A12" s="27" t="s">
        <v>8</v>
      </c>
      <c r="B12" s="1"/>
      <c r="C12" s="1"/>
      <c r="D12" s="1"/>
      <c r="E12" s="41">
        <v>0.2</v>
      </c>
      <c r="F12" s="1"/>
      <c r="G12" s="1"/>
      <c r="H12" s="36">
        <f t="shared" ref="H12:H32" si="0">ROUND(I$4*E12,2)</f>
        <v>0</v>
      </c>
      <c r="I12" s="37"/>
      <c r="N12" s="42"/>
    </row>
    <row r="13" spans="1:14" ht="15" customHeight="1" x14ac:dyDescent="0.3">
      <c r="A13" s="27" t="s">
        <v>9</v>
      </c>
      <c r="B13" s="1"/>
      <c r="C13" s="1"/>
      <c r="D13" s="1"/>
      <c r="E13" s="41">
        <v>0.01</v>
      </c>
      <c r="F13" s="1"/>
      <c r="G13" s="1"/>
      <c r="H13" s="36">
        <f t="shared" si="0"/>
        <v>0</v>
      </c>
      <c r="I13" s="37"/>
      <c r="M13" s="51"/>
      <c r="N13" s="42"/>
    </row>
    <row r="14" spans="1:14" ht="15" customHeight="1" x14ac:dyDescent="0.3">
      <c r="A14" s="27" t="s">
        <v>10</v>
      </c>
      <c r="B14" s="1"/>
      <c r="C14" s="1"/>
      <c r="D14" s="1"/>
      <c r="E14" s="41">
        <v>0.03</v>
      </c>
      <c r="F14" s="1"/>
      <c r="G14" s="1"/>
      <c r="H14" s="36">
        <f t="shared" si="0"/>
        <v>0</v>
      </c>
      <c r="I14" s="37"/>
      <c r="M14" s="51"/>
    </row>
    <row r="15" spans="1:14" ht="15" customHeight="1" x14ac:dyDescent="0.3">
      <c r="A15" s="27" t="s">
        <v>11</v>
      </c>
      <c r="B15" s="1"/>
      <c r="C15" s="1"/>
      <c r="D15" s="1"/>
      <c r="E15" s="41">
        <v>0.08</v>
      </c>
      <c r="F15" s="1"/>
      <c r="G15" s="1"/>
      <c r="H15" s="36">
        <f t="shared" si="0"/>
        <v>0</v>
      </c>
      <c r="I15" s="37"/>
      <c r="M15" s="51"/>
    </row>
    <row r="16" spans="1:14" ht="15" customHeight="1" x14ac:dyDescent="0.3">
      <c r="A16" s="27" t="s">
        <v>12</v>
      </c>
      <c r="B16" s="1"/>
      <c r="C16" s="1"/>
      <c r="D16" s="1"/>
      <c r="E16" s="41">
        <v>2E-3</v>
      </c>
      <c r="F16" s="1"/>
      <c r="G16" s="1"/>
      <c r="H16" s="36">
        <f t="shared" si="0"/>
        <v>0</v>
      </c>
      <c r="I16" s="37"/>
      <c r="M16" s="51"/>
    </row>
    <row r="17" spans="1:10" ht="15" customHeight="1" x14ac:dyDescent="0.3">
      <c r="A17" s="27" t="s">
        <v>13</v>
      </c>
      <c r="B17" s="1"/>
      <c r="C17" s="1"/>
      <c r="D17" s="1"/>
      <c r="E17" s="41">
        <v>6.0000000000000001E-3</v>
      </c>
      <c r="F17" s="1"/>
      <c r="G17" s="1"/>
      <c r="H17" s="36">
        <f t="shared" si="0"/>
        <v>0</v>
      </c>
      <c r="I17" s="37"/>
    </row>
    <row r="18" spans="1:10" ht="15" customHeight="1" x14ac:dyDescent="0.35">
      <c r="A18" s="27" t="s">
        <v>14</v>
      </c>
      <c r="B18" s="1"/>
      <c r="C18" s="1"/>
      <c r="D18" s="1"/>
      <c r="E18" s="41">
        <v>2.5000000000000001E-2</v>
      </c>
      <c r="F18" s="1"/>
      <c r="G18" s="1"/>
      <c r="H18" s="36">
        <f t="shared" si="0"/>
        <v>0</v>
      </c>
      <c r="I18" s="40"/>
    </row>
    <row r="19" spans="1:10" ht="15" customHeight="1" x14ac:dyDescent="0.35">
      <c r="A19" s="19" t="s">
        <v>15</v>
      </c>
      <c r="B19" s="1"/>
      <c r="C19" s="1"/>
      <c r="D19" s="1"/>
      <c r="E19" s="26">
        <f>SUM(E20:E26)</f>
        <v>0.2069</v>
      </c>
      <c r="F19" s="1"/>
      <c r="G19" s="1"/>
      <c r="H19" s="36"/>
      <c r="I19" s="37">
        <f>ROUND(SUM(H20:H26),2)</f>
        <v>0</v>
      </c>
      <c r="J19" s="33"/>
    </row>
    <row r="20" spans="1:10" ht="15" customHeight="1" x14ac:dyDescent="0.35">
      <c r="A20" s="27" t="s">
        <v>16</v>
      </c>
      <c r="B20" s="1"/>
      <c r="C20" s="1"/>
      <c r="D20" s="1"/>
      <c r="E20" s="41">
        <v>5.0000000000000001E-4</v>
      </c>
      <c r="F20" s="1"/>
      <c r="G20" s="1"/>
      <c r="H20" s="36">
        <f t="shared" si="0"/>
        <v>0</v>
      </c>
      <c r="I20" s="40"/>
    </row>
    <row r="21" spans="1:10" ht="15" customHeight="1" x14ac:dyDescent="0.35">
      <c r="A21" s="27" t="s">
        <v>17</v>
      </c>
      <c r="B21" s="1"/>
      <c r="C21" s="1"/>
      <c r="D21" s="1"/>
      <c r="E21" s="41">
        <v>0.1111</v>
      </c>
      <c r="F21" s="1"/>
      <c r="G21" s="1"/>
      <c r="H21" s="36">
        <f t="shared" si="0"/>
        <v>0</v>
      </c>
      <c r="I21" s="40"/>
    </row>
    <row r="22" spans="1:10" ht="15" customHeight="1" x14ac:dyDescent="0.35">
      <c r="A22" s="27" t="s">
        <v>35</v>
      </c>
      <c r="B22" s="1"/>
      <c r="C22" s="1"/>
      <c r="D22" s="1"/>
      <c r="E22" s="41">
        <v>5.0000000000000001E-4</v>
      </c>
      <c r="F22" s="1"/>
      <c r="G22" s="1"/>
      <c r="H22" s="36">
        <f t="shared" si="0"/>
        <v>0</v>
      </c>
      <c r="I22" s="40"/>
    </row>
    <row r="23" spans="1:10" ht="15" customHeight="1" x14ac:dyDescent="0.35">
      <c r="A23" s="58" t="s">
        <v>36</v>
      </c>
      <c r="B23" s="1"/>
      <c r="C23" s="1"/>
      <c r="D23" s="1"/>
      <c r="E23" s="41">
        <v>5.0000000000000001E-4</v>
      </c>
      <c r="F23" s="1"/>
      <c r="G23" s="1"/>
      <c r="H23" s="36">
        <f t="shared" si="0"/>
        <v>0</v>
      </c>
      <c r="I23" s="40"/>
    </row>
    <row r="24" spans="1:10" ht="15" customHeight="1" x14ac:dyDescent="0.35">
      <c r="A24" s="27" t="s">
        <v>37</v>
      </c>
      <c r="B24" s="1"/>
      <c r="C24" s="1"/>
      <c r="D24" s="1"/>
      <c r="E24" s="41">
        <v>1E-3</v>
      </c>
      <c r="F24" s="1"/>
      <c r="G24" s="1"/>
      <c r="H24" s="36">
        <f t="shared" si="0"/>
        <v>0</v>
      </c>
      <c r="I24" s="40"/>
    </row>
    <row r="25" spans="1:10" ht="15" customHeight="1" x14ac:dyDescent="0.35">
      <c r="A25" s="27" t="s">
        <v>38</v>
      </c>
      <c r="B25" s="1"/>
      <c r="C25" s="1"/>
      <c r="D25" s="1"/>
      <c r="E25" s="41">
        <v>0.01</v>
      </c>
      <c r="F25" s="1"/>
      <c r="G25" s="1"/>
      <c r="H25" s="36">
        <f t="shared" si="0"/>
        <v>0</v>
      </c>
      <c r="I25" s="40"/>
    </row>
    <row r="26" spans="1:10" ht="15" customHeight="1" x14ac:dyDescent="0.35">
      <c r="A26" s="27" t="s">
        <v>18</v>
      </c>
      <c r="B26" s="1"/>
      <c r="C26" s="1"/>
      <c r="D26" s="1"/>
      <c r="E26" s="41">
        <v>8.3299999999999999E-2</v>
      </c>
      <c r="F26" s="1"/>
      <c r="G26" s="1"/>
      <c r="H26" s="36">
        <f t="shared" si="0"/>
        <v>0</v>
      </c>
      <c r="I26" s="40"/>
    </row>
    <row r="27" spans="1:10" ht="15" customHeight="1" x14ac:dyDescent="0.35">
      <c r="A27" s="19" t="s">
        <v>19</v>
      </c>
      <c r="B27" s="1"/>
      <c r="C27" s="1"/>
      <c r="D27" s="1"/>
      <c r="E27" s="26">
        <f>SUM(E28:E30)</f>
        <v>6.6200000000000009E-2</v>
      </c>
      <c r="F27" s="1"/>
      <c r="G27" s="1"/>
      <c r="H27" s="36"/>
      <c r="I27" s="37">
        <f>ROUND(SUM(H28:H30),2)</f>
        <v>0</v>
      </c>
      <c r="J27" s="33"/>
    </row>
    <row r="28" spans="1:10" ht="15" customHeight="1" x14ac:dyDescent="0.35">
      <c r="A28" s="27" t="s">
        <v>39</v>
      </c>
      <c r="B28" s="1"/>
      <c r="C28" s="1"/>
      <c r="D28" s="1"/>
      <c r="E28" s="41">
        <v>2.12E-2</v>
      </c>
      <c r="F28" s="1"/>
      <c r="G28" s="1"/>
      <c r="H28" s="36">
        <f t="shared" si="0"/>
        <v>0</v>
      </c>
      <c r="I28" s="40"/>
    </row>
    <row r="29" spans="1:10" ht="15" customHeight="1" x14ac:dyDescent="0.35">
      <c r="A29" s="27" t="s">
        <v>40</v>
      </c>
      <c r="B29" s="1"/>
      <c r="C29" s="1"/>
      <c r="D29" s="1"/>
      <c r="E29" s="41">
        <v>5.0000000000000001E-3</v>
      </c>
      <c r="F29" s="1"/>
      <c r="G29" s="1"/>
      <c r="H29" s="36">
        <f t="shared" si="0"/>
        <v>0</v>
      </c>
      <c r="I29" s="40"/>
    </row>
    <row r="30" spans="1:10" ht="15" customHeight="1" x14ac:dyDescent="0.35">
      <c r="A30" s="59" t="s">
        <v>41</v>
      </c>
      <c r="B30" s="1"/>
      <c r="C30" s="1"/>
      <c r="D30" s="1"/>
      <c r="E30" s="41">
        <v>0.04</v>
      </c>
      <c r="F30" s="1"/>
      <c r="G30" s="1"/>
      <c r="H30" s="36">
        <f t="shared" si="0"/>
        <v>0</v>
      </c>
      <c r="I30" s="40"/>
    </row>
    <row r="31" spans="1:10" ht="15" customHeight="1" x14ac:dyDescent="0.35">
      <c r="A31" s="19" t="s">
        <v>43</v>
      </c>
      <c r="B31" s="1"/>
      <c r="C31" s="1"/>
      <c r="D31" s="1"/>
      <c r="E31" s="41"/>
      <c r="F31" s="1"/>
      <c r="G31" s="1"/>
      <c r="H31" s="36"/>
      <c r="I31" s="37">
        <f>ROUND(E32*I4,2)</f>
        <v>0</v>
      </c>
    </row>
    <row r="32" spans="1:10" ht="15" customHeight="1" x14ac:dyDescent="0.35">
      <c r="A32" s="59" t="s">
        <v>44</v>
      </c>
      <c r="B32" s="4"/>
      <c r="C32" s="4"/>
      <c r="D32" s="4"/>
      <c r="E32" s="26">
        <f>SUM(E10*E19)</f>
        <v>7.6139200000000004E-2</v>
      </c>
      <c r="F32" s="1"/>
      <c r="G32" s="1"/>
      <c r="H32" s="36">
        <f t="shared" si="0"/>
        <v>0</v>
      </c>
      <c r="I32" s="40"/>
      <c r="J32" s="33"/>
    </row>
    <row r="33" spans="1:18" ht="15" customHeight="1" x14ac:dyDescent="0.35">
      <c r="A33" s="43" t="s">
        <v>42</v>
      </c>
      <c r="B33" s="44"/>
      <c r="C33" s="44"/>
      <c r="D33" s="44"/>
      <c r="E33" s="45"/>
      <c r="F33" s="44"/>
      <c r="G33" s="44"/>
      <c r="H33" s="46"/>
      <c r="I33" s="47">
        <f>I31+I27+I19+I10+I4</f>
        <v>0</v>
      </c>
      <c r="J33" s="54"/>
    </row>
    <row r="34" spans="1:18" ht="15" customHeight="1" x14ac:dyDescent="0.3">
      <c r="A34" s="27"/>
      <c r="B34" s="1"/>
      <c r="C34" s="1"/>
      <c r="D34" s="1"/>
      <c r="E34" s="41"/>
      <c r="F34" s="1"/>
      <c r="G34" s="1"/>
      <c r="H34" s="36"/>
      <c r="I34" s="37"/>
    </row>
    <row r="35" spans="1:18" ht="15" customHeight="1" x14ac:dyDescent="0.35">
      <c r="A35" s="19" t="s">
        <v>33</v>
      </c>
      <c r="B35" s="1"/>
      <c r="C35" s="1"/>
      <c r="D35" s="1"/>
      <c r="E35" s="1"/>
      <c r="F35" s="1"/>
      <c r="G35" s="1"/>
      <c r="H35" s="22"/>
      <c r="I35" s="28"/>
      <c r="J35" s="33"/>
    </row>
    <row r="36" spans="1:18" ht="15" customHeight="1" x14ac:dyDescent="0.3">
      <c r="A36" s="27" t="s">
        <v>67</v>
      </c>
      <c r="B36" s="1"/>
      <c r="C36" s="1"/>
      <c r="D36" s="1"/>
      <c r="E36" s="1"/>
      <c r="F36" s="1"/>
      <c r="G36" s="1"/>
      <c r="H36" s="34"/>
      <c r="I36" s="35"/>
      <c r="J36" s="54"/>
      <c r="L36" s="54"/>
    </row>
    <row r="37" spans="1:18" ht="15" customHeight="1" x14ac:dyDescent="0.3">
      <c r="A37" s="27" t="s">
        <v>34</v>
      </c>
      <c r="B37" s="1"/>
      <c r="C37" s="1"/>
      <c r="D37" s="1"/>
      <c r="E37" s="1"/>
      <c r="F37" s="1"/>
      <c r="G37" s="1"/>
      <c r="H37" s="34" t="s">
        <v>66</v>
      </c>
      <c r="I37" s="35"/>
      <c r="J37" s="54"/>
    </row>
    <row r="38" spans="1:18" ht="15" customHeight="1" x14ac:dyDescent="0.3">
      <c r="A38" s="27" t="s">
        <v>20</v>
      </c>
      <c r="B38" s="1"/>
      <c r="C38" s="1"/>
      <c r="D38" s="1"/>
      <c r="E38" s="1"/>
      <c r="F38" s="1"/>
      <c r="G38" s="1"/>
      <c r="H38" s="48" t="s">
        <v>66</v>
      </c>
      <c r="I38" s="49"/>
      <c r="J38" s="54"/>
    </row>
    <row r="39" spans="1:18" ht="15" customHeight="1" x14ac:dyDescent="0.3">
      <c r="A39" s="27" t="s">
        <v>21</v>
      </c>
      <c r="B39" s="1"/>
      <c r="C39" s="1"/>
      <c r="D39" s="1"/>
      <c r="E39" s="1"/>
      <c r="F39" s="1"/>
      <c r="G39" s="1"/>
      <c r="H39" s="34" t="s">
        <v>66</v>
      </c>
      <c r="I39" s="35"/>
      <c r="J39" s="54"/>
    </row>
    <row r="40" spans="1:18" ht="15" customHeight="1" x14ac:dyDescent="0.3">
      <c r="A40" s="27" t="s">
        <v>22</v>
      </c>
      <c r="B40" s="1"/>
      <c r="C40" s="1"/>
      <c r="D40" s="1"/>
      <c r="E40" s="1"/>
      <c r="F40" s="1"/>
      <c r="G40" s="1"/>
      <c r="H40" s="34" t="s">
        <v>66</v>
      </c>
      <c r="I40" s="35"/>
      <c r="J40" s="54"/>
    </row>
    <row r="41" spans="1:18" ht="15" customHeight="1" x14ac:dyDescent="0.3">
      <c r="A41" s="27" t="s">
        <v>50</v>
      </c>
      <c r="B41" s="1"/>
      <c r="C41" s="1"/>
      <c r="D41" s="1"/>
      <c r="E41" s="1"/>
      <c r="F41" s="1"/>
      <c r="G41" s="1"/>
      <c r="H41" s="34" t="s">
        <v>66</v>
      </c>
      <c r="I41" s="35"/>
      <c r="J41" s="54"/>
    </row>
    <row r="42" spans="1:18" ht="15" customHeight="1" x14ac:dyDescent="0.3">
      <c r="A42" s="27" t="s">
        <v>51</v>
      </c>
      <c r="B42" s="1"/>
      <c r="C42" s="1"/>
      <c r="D42" s="1"/>
      <c r="E42" s="1"/>
      <c r="F42" s="1"/>
      <c r="G42" s="1"/>
      <c r="H42" s="34" t="s">
        <v>66</v>
      </c>
      <c r="I42" s="35"/>
      <c r="J42" s="54"/>
    </row>
    <row r="43" spans="1:18" ht="15" customHeight="1" x14ac:dyDescent="0.35">
      <c r="A43" s="19" t="s">
        <v>24</v>
      </c>
      <c r="B43" s="1"/>
      <c r="C43" s="1"/>
      <c r="D43" s="1"/>
      <c r="E43" s="1"/>
      <c r="F43" s="1"/>
      <c r="G43" s="1"/>
      <c r="H43" s="22"/>
      <c r="I43" s="28">
        <f>I33+I35</f>
        <v>0</v>
      </c>
      <c r="J43" s="50"/>
    </row>
    <row r="44" spans="1:18" ht="15" customHeight="1" x14ac:dyDescent="0.35">
      <c r="A44" s="19" t="s">
        <v>55</v>
      </c>
      <c r="B44" s="1"/>
      <c r="C44" s="1"/>
      <c r="D44" s="1"/>
      <c r="E44" s="1"/>
      <c r="F44" s="1"/>
      <c r="G44" s="1"/>
      <c r="H44" s="22"/>
      <c r="I44" s="28">
        <f>I43*'SUP OPERAÇÕES DIURNO'!K44</f>
        <v>0</v>
      </c>
      <c r="J44" s="33"/>
      <c r="K44" s="64"/>
    </row>
    <row r="45" spans="1:18" ht="15" customHeight="1" x14ac:dyDescent="0.35">
      <c r="A45" s="19" t="s">
        <v>62</v>
      </c>
      <c r="B45" s="1"/>
      <c r="C45" s="1"/>
      <c r="D45" s="1"/>
      <c r="E45" s="1"/>
      <c r="F45" s="1"/>
      <c r="G45" s="1"/>
      <c r="H45" s="29"/>
      <c r="I45" s="30">
        <f>H46*0.0865</f>
        <v>0</v>
      </c>
      <c r="J45" s="33"/>
      <c r="L45" s="50"/>
    </row>
    <row r="46" spans="1:18" ht="15" customHeight="1" thickBot="1" x14ac:dyDescent="0.35">
      <c r="A46" s="112" t="s">
        <v>53</v>
      </c>
      <c r="B46" s="113"/>
      <c r="C46" s="113"/>
      <c r="D46" s="113"/>
      <c r="E46" s="113"/>
      <c r="F46" s="114"/>
      <c r="G46" s="61"/>
      <c r="H46" s="115">
        <f>ROUND((I43+I44)/(1-8.65%),2)</f>
        <v>0</v>
      </c>
      <c r="I46" s="116"/>
      <c r="J46" s="33"/>
      <c r="K46" s="54"/>
    </row>
    <row r="47" spans="1:18" s="52" customFormat="1" ht="12.95" customHeight="1" thickTop="1" x14ac:dyDescent="0.35">
      <c r="A47" s="10"/>
      <c r="B47" s="53"/>
      <c r="C47" s="53"/>
      <c r="D47" s="53"/>
      <c r="E47" s="53"/>
      <c r="F47" s="53"/>
      <c r="G47" s="53"/>
      <c r="H47" s="31"/>
      <c r="I47" s="31"/>
      <c r="J47" s="53"/>
      <c r="K47" s="53"/>
      <c r="L47" s="53"/>
      <c r="M47" s="53"/>
      <c r="N47" s="53"/>
      <c r="O47" s="53"/>
      <c r="P47" s="53"/>
      <c r="Q47" s="53"/>
      <c r="R47" s="53"/>
    </row>
  </sheetData>
  <mergeCells count="5">
    <mergeCell ref="A1:I2"/>
    <mergeCell ref="H3:I3"/>
    <mergeCell ref="E9:F9"/>
    <mergeCell ref="A46:F46"/>
    <mergeCell ref="H46:I46"/>
  </mergeCells>
  <phoneticPr fontId="14" type="noConversion"/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showGridLines="0" view="pageBreakPreview" topLeftCell="A31" zoomScale="145" zoomScaleNormal="100" zoomScaleSheetLayoutView="145" workbookViewId="0">
      <selection activeCell="F11" sqref="F11"/>
    </sheetView>
  </sheetViews>
  <sheetFormatPr defaultColWidth="8.85546875" defaultRowHeight="15" x14ac:dyDescent="0.3"/>
  <cols>
    <col min="1" max="5" width="8.85546875" style="3"/>
    <col min="6" max="6" width="7.28515625" style="3" customWidth="1"/>
    <col min="7" max="7" width="9.140625" style="3" hidden="1" customWidth="1"/>
    <col min="8" max="8" width="13.140625" style="3" bestFit="1" customWidth="1"/>
    <col min="9" max="9" width="14.42578125" style="3" bestFit="1" customWidth="1"/>
    <col min="10" max="10" width="12.140625" style="3" bestFit="1" customWidth="1"/>
    <col min="11" max="11" width="9.42578125" style="3" bestFit="1" customWidth="1"/>
    <col min="12" max="13" width="12.140625" style="3" bestFit="1" customWidth="1"/>
    <col min="14" max="16384" width="8.85546875" style="3"/>
  </cols>
  <sheetData>
    <row r="1" spans="1:14" ht="12.95" customHeight="1" x14ac:dyDescent="0.3">
      <c r="A1" s="102" t="s">
        <v>73</v>
      </c>
      <c r="B1" s="103"/>
      <c r="C1" s="103"/>
      <c r="D1" s="103"/>
      <c r="E1" s="103"/>
      <c r="F1" s="103"/>
      <c r="G1" s="103"/>
      <c r="H1" s="103"/>
      <c r="I1" s="104"/>
    </row>
    <row r="2" spans="1:14" ht="12.95" customHeight="1" x14ac:dyDescent="0.3">
      <c r="A2" s="105"/>
      <c r="B2" s="106"/>
      <c r="C2" s="106"/>
      <c r="D2" s="106"/>
      <c r="E2" s="106"/>
      <c r="F2" s="106"/>
      <c r="G2" s="106"/>
      <c r="H2" s="106"/>
      <c r="I2" s="107"/>
    </row>
    <row r="3" spans="1:14" ht="15" customHeight="1" thickBot="1" x14ac:dyDescent="0.4">
      <c r="A3" s="18" t="s">
        <v>0</v>
      </c>
      <c r="B3" s="32"/>
      <c r="C3" s="32"/>
      <c r="D3" s="32"/>
      <c r="E3" s="32"/>
      <c r="F3" s="32"/>
      <c r="G3" s="32"/>
      <c r="H3" s="108" t="s">
        <v>1</v>
      </c>
      <c r="I3" s="109"/>
    </row>
    <row r="4" spans="1:14" ht="15" customHeight="1" thickTop="1" x14ac:dyDescent="0.35">
      <c r="A4" s="19" t="s">
        <v>2</v>
      </c>
      <c r="B4" s="1"/>
      <c r="C4" s="1"/>
      <c r="D4" s="1"/>
      <c r="E4" s="1"/>
      <c r="F4" s="1"/>
      <c r="G4" s="1"/>
      <c r="H4" s="20"/>
      <c r="I4" s="21">
        <f>ROUND(SUM(H5:H8),2)</f>
        <v>0</v>
      </c>
      <c r="J4" s="22"/>
    </row>
    <row r="5" spans="1:14" ht="15" customHeight="1" x14ac:dyDescent="0.3">
      <c r="A5" s="27" t="s">
        <v>3</v>
      </c>
      <c r="B5" s="1"/>
      <c r="C5" s="1"/>
      <c r="D5" s="1"/>
      <c r="E5" s="1"/>
      <c r="F5" s="1"/>
      <c r="G5" s="1"/>
      <c r="H5" s="34"/>
      <c r="I5" s="35"/>
      <c r="J5" s="54"/>
    </row>
    <row r="6" spans="1:14" ht="15" customHeight="1" x14ac:dyDescent="0.3">
      <c r="A6" s="27" t="s">
        <v>4</v>
      </c>
      <c r="B6" s="1"/>
      <c r="C6" s="1"/>
      <c r="D6" s="1"/>
      <c r="E6" s="1"/>
      <c r="F6" s="1"/>
      <c r="G6" s="1">
        <v>32</v>
      </c>
      <c r="H6" s="34">
        <v>0</v>
      </c>
      <c r="I6" s="35"/>
      <c r="J6" s="54"/>
      <c r="K6" s="51"/>
    </row>
    <row r="7" spans="1:14" ht="15" customHeight="1" x14ac:dyDescent="0.3">
      <c r="A7" s="27" t="s">
        <v>5</v>
      </c>
      <c r="B7" s="1"/>
      <c r="C7" s="1"/>
      <c r="D7" s="1"/>
      <c r="E7" s="1"/>
      <c r="F7" s="1"/>
      <c r="G7" s="1"/>
      <c r="H7" s="34">
        <f>SUM(H5)*0.3</f>
        <v>0</v>
      </c>
      <c r="I7" s="35"/>
      <c r="J7" s="54"/>
      <c r="K7" s="51"/>
    </row>
    <row r="8" spans="1:14" ht="15" customHeight="1" x14ac:dyDescent="0.3">
      <c r="A8" s="27" t="s">
        <v>54</v>
      </c>
      <c r="B8" s="1"/>
      <c r="C8" s="1"/>
      <c r="D8" s="1"/>
      <c r="E8" s="1"/>
      <c r="F8" s="1"/>
      <c r="G8" s="1"/>
      <c r="H8" s="34">
        <f>SUM(H5:H7)/220*1*10</f>
        <v>0</v>
      </c>
      <c r="I8" s="35"/>
      <c r="J8" s="54"/>
      <c r="K8" s="51"/>
    </row>
    <row r="9" spans="1:14" ht="15" customHeight="1" x14ac:dyDescent="0.35">
      <c r="A9" s="24" t="s">
        <v>23</v>
      </c>
      <c r="B9" s="25"/>
      <c r="C9" s="25"/>
      <c r="D9" s="25"/>
      <c r="E9" s="110">
        <f>SUM(E10+E19+E27+E32)</f>
        <v>0.71723920000000008</v>
      </c>
      <c r="F9" s="111"/>
      <c r="G9" s="62"/>
      <c r="H9" s="38"/>
      <c r="I9" s="39"/>
    </row>
    <row r="10" spans="1:14" ht="15" customHeight="1" x14ac:dyDescent="0.35">
      <c r="A10" s="19" t="s">
        <v>6</v>
      </c>
      <c r="B10" s="1"/>
      <c r="C10" s="1"/>
      <c r="D10" s="1"/>
      <c r="E10" s="26">
        <f>SUM(E11:E18)</f>
        <v>0.36800000000000005</v>
      </c>
      <c r="F10" s="23"/>
      <c r="G10" s="1"/>
      <c r="H10" s="36"/>
      <c r="I10" s="37">
        <f>ROUND(SUM(H11:H18),2)</f>
        <v>0</v>
      </c>
      <c r="J10" s="33"/>
    </row>
    <row r="11" spans="1:14" ht="15" customHeight="1" x14ac:dyDescent="0.3">
      <c r="A11" s="27" t="s">
        <v>7</v>
      </c>
      <c r="B11" s="1"/>
      <c r="C11" s="1"/>
      <c r="D11" s="1"/>
      <c r="E11" s="41">
        <v>1.4999999999999999E-2</v>
      </c>
      <c r="F11" s="1"/>
      <c r="G11" s="1"/>
      <c r="H11" s="36">
        <f>ROUND(I$4*E11,2)</f>
        <v>0</v>
      </c>
      <c r="I11" s="37"/>
    </row>
    <row r="12" spans="1:14" ht="15" customHeight="1" x14ac:dyDescent="0.3">
      <c r="A12" s="27" t="s">
        <v>8</v>
      </c>
      <c r="B12" s="1"/>
      <c r="C12" s="1"/>
      <c r="D12" s="1"/>
      <c r="E12" s="41">
        <v>0.2</v>
      </c>
      <c r="F12" s="1"/>
      <c r="G12" s="1"/>
      <c r="H12" s="36">
        <f t="shared" ref="H12:H32" si="0">ROUND(I$4*E12,2)</f>
        <v>0</v>
      </c>
      <c r="I12" s="37"/>
      <c r="N12" s="42"/>
    </row>
    <row r="13" spans="1:14" ht="15" customHeight="1" x14ac:dyDescent="0.3">
      <c r="A13" s="27" t="s">
        <v>9</v>
      </c>
      <c r="B13" s="1"/>
      <c r="C13" s="1"/>
      <c r="D13" s="1"/>
      <c r="E13" s="41">
        <v>0.01</v>
      </c>
      <c r="F13" s="1"/>
      <c r="G13" s="1"/>
      <c r="H13" s="36">
        <f t="shared" si="0"/>
        <v>0</v>
      </c>
      <c r="I13" s="37"/>
      <c r="M13" s="51"/>
      <c r="N13" s="42"/>
    </row>
    <row r="14" spans="1:14" ht="15" customHeight="1" x14ac:dyDescent="0.3">
      <c r="A14" s="27" t="s">
        <v>10</v>
      </c>
      <c r="B14" s="1"/>
      <c r="C14" s="1"/>
      <c r="D14" s="1"/>
      <c r="E14" s="41">
        <v>0.03</v>
      </c>
      <c r="F14" s="1"/>
      <c r="G14" s="1"/>
      <c r="H14" s="36">
        <f t="shared" si="0"/>
        <v>0</v>
      </c>
      <c r="I14" s="37"/>
      <c r="M14" s="51"/>
    </row>
    <row r="15" spans="1:14" ht="15" customHeight="1" x14ac:dyDescent="0.3">
      <c r="A15" s="27" t="s">
        <v>11</v>
      </c>
      <c r="B15" s="1"/>
      <c r="C15" s="1"/>
      <c r="D15" s="1"/>
      <c r="E15" s="41">
        <v>0.08</v>
      </c>
      <c r="F15" s="1"/>
      <c r="G15" s="1"/>
      <c r="H15" s="36">
        <f t="shared" si="0"/>
        <v>0</v>
      </c>
      <c r="I15" s="37"/>
      <c r="M15" s="51"/>
    </row>
    <row r="16" spans="1:14" ht="15" customHeight="1" x14ac:dyDescent="0.3">
      <c r="A16" s="27" t="s">
        <v>12</v>
      </c>
      <c r="B16" s="1"/>
      <c r="C16" s="1"/>
      <c r="D16" s="1"/>
      <c r="E16" s="41">
        <v>2E-3</v>
      </c>
      <c r="F16" s="1"/>
      <c r="G16" s="1"/>
      <c r="H16" s="36">
        <f t="shared" si="0"/>
        <v>0</v>
      </c>
      <c r="I16" s="37"/>
      <c r="M16" s="51"/>
    </row>
    <row r="17" spans="1:10" ht="15" customHeight="1" x14ac:dyDescent="0.3">
      <c r="A17" s="27" t="s">
        <v>13</v>
      </c>
      <c r="B17" s="1"/>
      <c r="C17" s="1"/>
      <c r="D17" s="1"/>
      <c r="E17" s="41">
        <v>6.0000000000000001E-3</v>
      </c>
      <c r="F17" s="1"/>
      <c r="G17" s="1"/>
      <c r="H17" s="36">
        <f t="shared" si="0"/>
        <v>0</v>
      </c>
      <c r="I17" s="37"/>
    </row>
    <row r="18" spans="1:10" ht="15" customHeight="1" x14ac:dyDescent="0.35">
      <c r="A18" s="27" t="s">
        <v>14</v>
      </c>
      <c r="B18" s="1"/>
      <c r="C18" s="1"/>
      <c r="D18" s="1"/>
      <c r="E18" s="41">
        <v>2.5000000000000001E-2</v>
      </c>
      <c r="F18" s="1"/>
      <c r="G18" s="1"/>
      <c r="H18" s="36">
        <f t="shared" si="0"/>
        <v>0</v>
      </c>
      <c r="I18" s="40"/>
    </row>
    <row r="19" spans="1:10" ht="15" customHeight="1" x14ac:dyDescent="0.35">
      <c r="A19" s="19" t="s">
        <v>15</v>
      </c>
      <c r="B19" s="1"/>
      <c r="C19" s="1"/>
      <c r="D19" s="1"/>
      <c r="E19" s="26">
        <f>SUM(E20:E26)</f>
        <v>0.2069</v>
      </c>
      <c r="F19" s="1"/>
      <c r="G19" s="1"/>
      <c r="H19" s="36"/>
      <c r="I19" s="37">
        <f>ROUND(SUM(H20:H26),2)</f>
        <v>0</v>
      </c>
      <c r="J19" s="33"/>
    </row>
    <row r="20" spans="1:10" ht="15" customHeight="1" x14ac:dyDescent="0.35">
      <c r="A20" s="27" t="s">
        <v>16</v>
      </c>
      <c r="B20" s="1"/>
      <c r="C20" s="1"/>
      <c r="D20" s="1"/>
      <c r="E20" s="41">
        <v>5.0000000000000001E-4</v>
      </c>
      <c r="F20" s="1"/>
      <c r="G20" s="1"/>
      <c r="H20" s="36">
        <f t="shared" si="0"/>
        <v>0</v>
      </c>
      <c r="I20" s="40"/>
    </row>
    <row r="21" spans="1:10" ht="15" customHeight="1" x14ac:dyDescent="0.35">
      <c r="A21" s="27" t="s">
        <v>17</v>
      </c>
      <c r="B21" s="1"/>
      <c r="C21" s="1"/>
      <c r="D21" s="1"/>
      <c r="E21" s="41">
        <v>0.1111</v>
      </c>
      <c r="F21" s="1"/>
      <c r="G21" s="1"/>
      <c r="H21" s="36">
        <f t="shared" si="0"/>
        <v>0</v>
      </c>
      <c r="I21" s="40"/>
    </row>
    <row r="22" spans="1:10" ht="15" customHeight="1" x14ac:dyDescent="0.35">
      <c r="A22" s="27" t="s">
        <v>35</v>
      </c>
      <c r="B22" s="1"/>
      <c r="C22" s="1"/>
      <c r="D22" s="1"/>
      <c r="E22" s="41">
        <v>5.0000000000000001E-4</v>
      </c>
      <c r="F22" s="1"/>
      <c r="G22" s="1"/>
      <c r="H22" s="36">
        <f t="shared" si="0"/>
        <v>0</v>
      </c>
      <c r="I22" s="40"/>
    </row>
    <row r="23" spans="1:10" ht="15" customHeight="1" x14ac:dyDescent="0.35">
      <c r="A23" s="58" t="s">
        <v>36</v>
      </c>
      <c r="B23" s="1"/>
      <c r="C23" s="1"/>
      <c r="D23" s="1"/>
      <c r="E23" s="41">
        <v>5.0000000000000001E-4</v>
      </c>
      <c r="F23" s="1"/>
      <c r="G23" s="1"/>
      <c r="H23" s="36">
        <f t="shared" si="0"/>
        <v>0</v>
      </c>
      <c r="I23" s="40"/>
    </row>
    <row r="24" spans="1:10" ht="15" customHeight="1" x14ac:dyDescent="0.35">
      <c r="A24" s="27" t="s">
        <v>37</v>
      </c>
      <c r="B24" s="1"/>
      <c r="C24" s="1"/>
      <c r="D24" s="1"/>
      <c r="E24" s="41">
        <v>1E-3</v>
      </c>
      <c r="F24" s="1"/>
      <c r="G24" s="1"/>
      <c r="H24" s="36">
        <f t="shared" si="0"/>
        <v>0</v>
      </c>
      <c r="I24" s="40"/>
    </row>
    <row r="25" spans="1:10" ht="15" customHeight="1" x14ac:dyDescent="0.35">
      <c r="A25" s="27" t="s">
        <v>38</v>
      </c>
      <c r="B25" s="1"/>
      <c r="C25" s="1"/>
      <c r="D25" s="1"/>
      <c r="E25" s="41">
        <v>0.01</v>
      </c>
      <c r="F25" s="1"/>
      <c r="G25" s="1"/>
      <c r="H25" s="36">
        <f t="shared" si="0"/>
        <v>0</v>
      </c>
      <c r="I25" s="40"/>
    </row>
    <row r="26" spans="1:10" ht="15" customHeight="1" x14ac:dyDescent="0.35">
      <c r="A26" s="27" t="s">
        <v>18</v>
      </c>
      <c r="B26" s="1"/>
      <c r="C26" s="1"/>
      <c r="D26" s="1"/>
      <c r="E26" s="41">
        <v>8.3299999999999999E-2</v>
      </c>
      <c r="F26" s="1"/>
      <c r="G26" s="1"/>
      <c r="H26" s="36">
        <f t="shared" si="0"/>
        <v>0</v>
      </c>
      <c r="I26" s="40"/>
    </row>
    <row r="27" spans="1:10" ht="15" customHeight="1" x14ac:dyDescent="0.35">
      <c r="A27" s="19" t="s">
        <v>19</v>
      </c>
      <c r="B27" s="1"/>
      <c r="C27" s="1"/>
      <c r="D27" s="1"/>
      <c r="E27" s="26">
        <f>SUM(E28:E30)</f>
        <v>6.6200000000000009E-2</v>
      </c>
      <c r="F27" s="1"/>
      <c r="G27" s="1"/>
      <c r="H27" s="36"/>
      <c r="I27" s="37">
        <f>ROUND(SUM(H28:H30),2)</f>
        <v>0</v>
      </c>
      <c r="J27" s="33"/>
    </row>
    <row r="28" spans="1:10" ht="15" customHeight="1" x14ac:dyDescent="0.35">
      <c r="A28" s="27" t="s">
        <v>39</v>
      </c>
      <c r="B28" s="1"/>
      <c r="C28" s="1"/>
      <c r="D28" s="1"/>
      <c r="E28" s="41">
        <v>2.12E-2</v>
      </c>
      <c r="F28" s="1"/>
      <c r="G28" s="1"/>
      <c r="H28" s="36">
        <f t="shared" si="0"/>
        <v>0</v>
      </c>
      <c r="I28" s="40"/>
    </row>
    <row r="29" spans="1:10" ht="15" customHeight="1" x14ac:dyDescent="0.35">
      <c r="A29" s="27" t="s">
        <v>40</v>
      </c>
      <c r="B29" s="1"/>
      <c r="C29" s="1"/>
      <c r="D29" s="1"/>
      <c r="E29" s="41">
        <v>5.0000000000000001E-3</v>
      </c>
      <c r="F29" s="1"/>
      <c r="G29" s="1"/>
      <c r="H29" s="36">
        <f t="shared" si="0"/>
        <v>0</v>
      </c>
      <c r="I29" s="40"/>
    </row>
    <row r="30" spans="1:10" ht="15" customHeight="1" x14ac:dyDescent="0.35">
      <c r="A30" s="59" t="s">
        <v>41</v>
      </c>
      <c r="B30" s="1"/>
      <c r="C30" s="1"/>
      <c r="D30" s="1"/>
      <c r="E30" s="41">
        <v>0.04</v>
      </c>
      <c r="F30" s="1"/>
      <c r="G30" s="1"/>
      <c r="H30" s="36">
        <f t="shared" si="0"/>
        <v>0</v>
      </c>
      <c r="I30" s="40"/>
    </row>
    <row r="31" spans="1:10" ht="15" customHeight="1" x14ac:dyDescent="0.35">
      <c r="A31" s="19" t="s">
        <v>43</v>
      </c>
      <c r="B31" s="1"/>
      <c r="C31" s="1"/>
      <c r="D31" s="1"/>
      <c r="E31" s="41"/>
      <c r="F31" s="1"/>
      <c r="G31" s="1"/>
      <c r="H31" s="36"/>
      <c r="I31" s="37">
        <f>ROUND(E32*I4,2)</f>
        <v>0</v>
      </c>
    </row>
    <row r="32" spans="1:10" ht="15" customHeight="1" x14ac:dyDescent="0.35">
      <c r="A32" s="59" t="s">
        <v>44</v>
      </c>
      <c r="B32" s="4"/>
      <c r="C32" s="4"/>
      <c r="D32" s="4"/>
      <c r="E32" s="26">
        <f>SUM(E10*E19)</f>
        <v>7.6139200000000004E-2</v>
      </c>
      <c r="F32" s="1"/>
      <c r="G32" s="1"/>
      <c r="H32" s="36">
        <f t="shared" si="0"/>
        <v>0</v>
      </c>
      <c r="I32" s="40"/>
      <c r="J32" s="33"/>
    </row>
    <row r="33" spans="1:18" ht="15" customHeight="1" x14ac:dyDescent="0.35">
      <c r="A33" s="43" t="s">
        <v>42</v>
      </c>
      <c r="B33" s="44"/>
      <c r="C33" s="44"/>
      <c r="D33" s="44"/>
      <c r="E33" s="45"/>
      <c r="F33" s="44"/>
      <c r="G33" s="44"/>
      <c r="H33" s="46"/>
      <c r="I33" s="47">
        <f>I31+I27+I19+I10+I4</f>
        <v>0</v>
      </c>
      <c r="J33" s="54"/>
    </row>
    <row r="34" spans="1:18" ht="15" customHeight="1" x14ac:dyDescent="0.3">
      <c r="A34" s="27"/>
      <c r="B34" s="1"/>
      <c r="C34" s="1"/>
      <c r="D34" s="1"/>
      <c r="E34" s="41"/>
      <c r="F34" s="1"/>
      <c r="G34" s="1"/>
      <c r="H34" s="36"/>
      <c r="I34" s="37"/>
    </row>
    <row r="35" spans="1:18" ht="15" customHeight="1" x14ac:dyDescent="0.35">
      <c r="A35" s="19" t="s">
        <v>33</v>
      </c>
      <c r="B35" s="1"/>
      <c r="C35" s="1"/>
      <c r="D35" s="1"/>
      <c r="E35" s="1"/>
      <c r="F35" s="1"/>
      <c r="G35" s="1"/>
      <c r="H35" s="22"/>
      <c r="I35" s="28"/>
      <c r="J35" s="33"/>
    </row>
    <row r="36" spans="1:18" ht="15" customHeight="1" x14ac:dyDescent="0.3">
      <c r="A36" s="27" t="s">
        <v>67</v>
      </c>
      <c r="B36" s="1"/>
      <c r="C36" s="1"/>
      <c r="D36" s="1"/>
      <c r="E36" s="1"/>
      <c r="F36" s="1"/>
      <c r="G36" s="1"/>
      <c r="H36" s="34"/>
      <c r="I36" s="35"/>
      <c r="J36" s="54"/>
      <c r="L36" s="54"/>
    </row>
    <row r="37" spans="1:18" ht="15" customHeight="1" x14ac:dyDescent="0.3">
      <c r="A37" s="27" t="s">
        <v>34</v>
      </c>
      <c r="B37" s="1"/>
      <c r="C37" s="1"/>
      <c r="D37" s="1"/>
      <c r="E37" s="1"/>
      <c r="F37" s="1"/>
      <c r="G37" s="1"/>
      <c r="H37" s="34" t="s">
        <v>66</v>
      </c>
      <c r="I37" s="35"/>
      <c r="J37" s="54"/>
    </row>
    <row r="38" spans="1:18" ht="15" customHeight="1" x14ac:dyDescent="0.3">
      <c r="A38" s="27" t="s">
        <v>20</v>
      </c>
      <c r="B38" s="1"/>
      <c r="C38" s="1"/>
      <c r="D38" s="1"/>
      <c r="E38" s="1"/>
      <c r="F38" s="1"/>
      <c r="G38" s="1"/>
      <c r="H38" s="48" t="s">
        <v>66</v>
      </c>
      <c r="I38" s="49"/>
      <c r="J38" s="54"/>
    </row>
    <row r="39" spans="1:18" ht="15" customHeight="1" x14ac:dyDescent="0.3">
      <c r="A39" s="27" t="s">
        <v>21</v>
      </c>
      <c r="B39" s="1"/>
      <c r="C39" s="1"/>
      <c r="D39" s="1"/>
      <c r="E39" s="1"/>
      <c r="F39" s="1"/>
      <c r="G39" s="1"/>
      <c r="H39" s="34" t="s">
        <v>66</v>
      </c>
      <c r="I39" s="35"/>
      <c r="J39" s="54"/>
    </row>
    <row r="40" spans="1:18" ht="15" customHeight="1" x14ac:dyDescent="0.3">
      <c r="A40" s="27" t="s">
        <v>22</v>
      </c>
      <c r="B40" s="1"/>
      <c r="C40" s="1"/>
      <c r="D40" s="1"/>
      <c r="E40" s="1"/>
      <c r="F40" s="1"/>
      <c r="G40" s="1"/>
      <c r="H40" s="34" t="s">
        <v>66</v>
      </c>
      <c r="I40" s="35"/>
      <c r="J40" s="54"/>
    </row>
    <row r="41" spans="1:18" ht="15" customHeight="1" x14ac:dyDescent="0.3">
      <c r="A41" s="27" t="s">
        <v>50</v>
      </c>
      <c r="B41" s="1"/>
      <c r="C41" s="1"/>
      <c r="D41" s="1"/>
      <c r="E41" s="1"/>
      <c r="F41" s="1"/>
      <c r="G41" s="1"/>
      <c r="H41" s="34" t="s">
        <v>66</v>
      </c>
      <c r="I41" s="35"/>
      <c r="J41" s="54"/>
    </row>
    <row r="42" spans="1:18" ht="15" customHeight="1" x14ac:dyDescent="0.3">
      <c r="A42" s="27" t="s">
        <v>51</v>
      </c>
      <c r="B42" s="1"/>
      <c r="C42" s="1"/>
      <c r="D42" s="1"/>
      <c r="E42" s="1"/>
      <c r="F42" s="1"/>
      <c r="G42" s="1"/>
      <c r="H42" s="34" t="s">
        <v>66</v>
      </c>
      <c r="I42" s="35"/>
      <c r="J42" s="54"/>
    </row>
    <row r="43" spans="1:18" ht="15" customHeight="1" x14ac:dyDescent="0.35">
      <c r="A43" s="19" t="s">
        <v>24</v>
      </c>
      <c r="B43" s="1"/>
      <c r="C43" s="1"/>
      <c r="D43" s="1"/>
      <c r="E43" s="1"/>
      <c r="F43" s="1"/>
      <c r="G43" s="1"/>
      <c r="H43" s="22"/>
      <c r="I43" s="28">
        <f>I33+I35</f>
        <v>0</v>
      </c>
      <c r="J43" s="50"/>
    </row>
    <row r="44" spans="1:18" ht="15" customHeight="1" x14ac:dyDescent="0.35">
      <c r="A44" s="19" t="s">
        <v>55</v>
      </c>
      <c r="B44" s="1"/>
      <c r="C44" s="1"/>
      <c r="D44" s="1"/>
      <c r="E44" s="1"/>
      <c r="F44" s="1"/>
      <c r="G44" s="1"/>
      <c r="H44" s="22"/>
      <c r="I44" s="28">
        <f>I43*'SUP OPERAÇÕES DIURNO'!K44</f>
        <v>0</v>
      </c>
      <c r="J44" s="33"/>
      <c r="K44" s="64"/>
    </row>
    <row r="45" spans="1:18" ht="15" customHeight="1" x14ac:dyDescent="0.35">
      <c r="A45" s="19" t="s">
        <v>62</v>
      </c>
      <c r="B45" s="1"/>
      <c r="C45" s="1"/>
      <c r="D45" s="1"/>
      <c r="E45" s="1"/>
      <c r="F45" s="1"/>
      <c r="G45" s="1"/>
      <c r="H45" s="29"/>
      <c r="I45" s="30">
        <f>H46*0.0865</f>
        <v>0</v>
      </c>
      <c r="J45" s="33"/>
      <c r="L45" s="50"/>
    </row>
    <row r="46" spans="1:18" ht="15" customHeight="1" thickBot="1" x14ac:dyDescent="0.35">
      <c r="A46" s="112" t="s">
        <v>53</v>
      </c>
      <c r="B46" s="113"/>
      <c r="C46" s="113"/>
      <c r="D46" s="113"/>
      <c r="E46" s="113"/>
      <c r="F46" s="114"/>
      <c r="G46" s="61"/>
      <c r="H46" s="115">
        <f>ROUND((I43+I44)/(1-8.65%),2)</f>
        <v>0</v>
      </c>
      <c r="I46" s="116"/>
      <c r="J46" s="33"/>
      <c r="K46" s="54"/>
    </row>
    <row r="47" spans="1:18" s="52" customFormat="1" ht="12.95" customHeight="1" thickTop="1" x14ac:dyDescent="0.35">
      <c r="A47" s="10"/>
      <c r="B47" s="53"/>
      <c r="C47" s="53"/>
      <c r="D47" s="53"/>
      <c r="E47" s="53"/>
      <c r="F47" s="53"/>
      <c r="G47" s="53"/>
      <c r="H47" s="31"/>
      <c r="I47" s="31"/>
      <c r="J47" s="53"/>
      <c r="K47" s="53"/>
      <c r="L47" s="53"/>
      <c r="M47" s="53"/>
      <c r="N47" s="53"/>
      <c r="O47" s="53"/>
      <c r="P47" s="53"/>
      <c r="Q47" s="53"/>
      <c r="R47" s="53"/>
    </row>
  </sheetData>
  <mergeCells count="5">
    <mergeCell ref="A1:I2"/>
    <mergeCell ref="H3:I3"/>
    <mergeCell ref="E9:F9"/>
    <mergeCell ref="A46:F46"/>
    <mergeCell ref="H46:I46"/>
  </mergeCells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showGridLines="0" view="pageBreakPreview" topLeftCell="A31" zoomScale="115" zoomScaleNormal="100" zoomScaleSheetLayoutView="115" workbookViewId="0">
      <selection sqref="A1:I2"/>
    </sheetView>
  </sheetViews>
  <sheetFormatPr defaultColWidth="8.85546875" defaultRowHeight="15" x14ac:dyDescent="0.3"/>
  <cols>
    <col min="1" max="5" width="8.85546875" style="3"/>
    <col min="6" max="6" width="7.28515625" style="3" customWidth="1"/>
    <col min="7" max="7" width="9.140625" style="3" hidden="1" customWidth="1"/>
    <col min="8" max="8" width="13.140625" style="3" bestFit="1" customWidth="1"/>
    <col min="9" max="9" width="14.42578125" style="3" bestFit="1" customWidth="1"/>
    <col min="10" max="10" width="12.140625" style="3" bestFit="1" customWidth="1"/>
    <col min="11" max="11" width="9.42578125" style="3" bestFit="1" customWidth="1"/>
    <col min="12" max="13" width="12.140625" style="3" bestFit="1" customWidth="1"/>
    <col min="14" max="16384" width="8.85546875" style="3"/>
  </cols>
  <sheetData>
    <row r="1" spans="1:14" ht="12.95" customHeight="1" x14ac:dyDescent="0.3">
      <c r="A1" s="102" t="s">
        <v>68</v>
      </c>
      <c r="B1" s="103"/>
      <c r="C1" s="103"/>
      <c r="D1" s="103"/>
      <c r="E1" s="103"/>
      <c r="F1" s="103"/>
      <c r="G1" s="103"/>
      <c r="H1" s="103"/>
      <c r="I1" s="104"/>
    </row>
    <row r="2" spans="1:14" ht="12.95" customHeight="1" x14ac:dyDescent="0.3">
      <c r="A2" s="105"/>
      <c r="B2" s="106"/>
      <c r="C2" s="106"/>
      <c r="D2" s="106"/>
      <c r="E2" s="106"/>
      <c r="F2" s="106"/>
      <c r="G2" s="106"/>
      <c r="H2" s="106"/>
      <c r="I2" s="107"/>
    </row>
    <row r="3" spans="1:14" ht="15" customHeight="1" thickBot="1" x14ac:dyDescent="0.4">
      <c r="A3" s="66" t="s">
        <v>0</v>
      </c>
      <c r="B3" s="67"/>
      <c r="C3" s="67"/>
      <c r="D3" s="67"/>
      <c r="E3" s="67"/>
      <c r="F3" s="67"/>
      <c r="G3" s="67"/>
      <c r="H3" s="108" t="s">
        <v>1</v>
      </c>
      <c r="I3" s="109"/>
    </row>
    <row r="4" spans="1:14" ht="15" customHeight="1" thickTop="1" x14ac:dyDescent="0.35">
      <c r="A4" s="68" t="s">
        <v>2</v>
      </c>
      <c r="B4" s="69"/>
      <c r="C4" s="69"/>
      <c r="D4" s="69"/>
      <c r="E4" s="69"/>
      <c r="F4" s="69"/>
      <c r="G4" s="69"/>
      <c r="H4" s="20"/>
      <c r="I4" s="21">
        <f>ROUND(SUM(H5:H8),2)</f>
        <v>0</v>
      </c>
      <c r="J4" s="22"/>
    </row>
    <row r="5" spans="1:14" ht="15" customHeight="1" x14ac:dyDescent="0.3">
      <c r="A5" s="70" t="s">
        <v>3</v>
      </c>
      <c r="B5" s="69"/>
      <c r="C5" s="69"/>
      <c r="D5" s="69"/>
      <c r="E5" s="69"/>
      <c r="F5" s="69"/>
      <c r="G5" s="69"/>
      <c r="H5" s="34"/>
      <c r="I5" s="35"/>
      <c r="J5" s="54"/>
    </row>
    <row r="6" spans="1:14" ht="15" customHeight="1" x14ac:dyDescent="0.3">
      <c r="A6" s="70" t="s">
        <v>45</v>
      </c>
      <c r="B6" s="69"/>
      <c r="C6" s="69"/>
      <c r="D6" s="69"/>
      <c r="E6" s="69"/>
      <c r="F6" s="69"/>
      <c r="G6" s="69">
        <v>32</v>
      </c>
      <c r="H6" s="34"/>
      <c r="I6" s="35"/>
      <c r="J6" s="54"/>
      <c r="K6" s="51"/>
    </row>
    <row r="7" spans="1:14" ht="15" customHeight="1" x14ac:dyDescent="0.3">
      <c r="A7" s="70" t="s">
        <v>5</v>
      </c>
      <c r="B7" s="69"/>
      <c r="C7" s="69"/>
      <c r="D7" s="69"/>
      <c r="E7" s="69"/>
      <c r="F7" s="69"/>
      <c r="G7" s="69"/>
      <c r="H7" s="34"/>
      <c r="I7" s="35"/>
      <c r="J7" s="54"/>
      <c r="K7" s="51"/>
    </row>
    <row r="8" spans="1:14" ht="15" customHeight="1" x14ac:dyDescent="0.3">
      <c r="A8" s="70" t="s">
        <v>54</v>
      </c>
      <c r="B8" s="69"/>
      <c r="C8" s="69"/>
      <c r="D8" s="69"/>
      <c r="E8" s="69"/>
      <c r="F8" s="69"/>
      <c r="G8" s="69"/>
      <c r="H8" s="34"/>
      <c r="I8" s="35"/>
      <c r="J8" s="54"/>
      <c r="K8" s="51"/>
    </row>
    <row r="9" spans="1:14" ht="15" customHeight="1" x14ac:dyDescent="0.35">
      <c r="A9" s="71" t="s">
        <v>23</v>
      </c>
      <c r="B9" s="72"/>
      <c r="C9" s="72"/>
      <c r="D9" s="72"/>
      <c r="E9" s="110">
        <f>SUM(E10+E19+E27+E32)</f>
        <v>0.71723920000000008</v>
      </c>
      <c r="F9" s="111"/>
      <c r="G9" s="62"/>
      <c r="H9" s="73"/>
      <c r="I9" s="74"/>
    </row>
    <row r="10" spans="1:14" ht="15" customHeight="1" x14ac:dyDescent="0.35">
      <c r="A10" s="68" t="s">
        <v>6</v>
      </c>
      <c r="B10" s="69"/>
      <c r="C10" s="69"/>
      <c r="D10" s="69"/>
      <c r="E10" s="75">
        <f>SUM(E11:E18)</f>
        <v>0.36800000000000005</v>
      </c>
      <c r="F10" s="76"/>
      <c r="G10" s="69"/>
      <c r="H10" s="34"/>
      <c r="I10" s="35">
        <f>ROUND(SUM(H11:H18),2)</f>
        <v>0</v>
      </c>
      <c r="J10" s="33"/>
    </row>
    <row r="11" spans="1:14" ht="15" customHeight="1" x14ac:dyDescent="0.3">
      <c r="A11" s="70" t="s">
        <v>7</v>
      </c>
      <c r="B11" s="69"/>
      <c r="C11" s="69"/>
      <c r="D11" s="69"/>
      <c r="E11" s="77">
        <v>1.4999999999999999E-2</v>
      </c>
      <c r="F11" s="69"/>
      <c r="G11" s="69"/>
      <c r="H11" s="34">
        <f>ROUND(I$4*E11,2)</f>
        <v>0</v>
      </c>
      <c r="I11" s="35"/>
    </row>
    <row r="12" spans="1:14" ht="15" customHeight="1" x14ac:dyDescent="0.3">
      <c r="A12" s="70" t="s">
        <v>8</v>
      </c>
      <c r="B12" s="69"/>
      <c r="C12" s="69"/>
      <c r="D12" s="69"/>
      <c r="E12" s="77">
        <v>0.2</v>
      </c>
      <c r="F12" s="69"/>
      <c r="G12" s="69"/>
      <c r="H12" s="34">
        <f t="shared" ref="H12:H32" si="0">ROUND(I$4*E12,2)</f>
        <v>0</v>
      </c>
      <c r="I12" s="35"/>
      <c r="N12" s="42"/>
    </row>
    <row r="13" spans="1:14" ht="15" customHeight="1" x14ac:dyDescent="0.3">
      <c r="A13" s="70" t="s">
        <v>9</v>
      </c>
      <c r="B13" s="69"/>
      <c r="C13" s="69"/>
      <c r="D13" s="69"/>
      <c r="E13" s="77">
        <v>0.01</v>
      </c>
      <c r="F13" s="69"/>
      <c r="G13" s="69"/>
      <c r="H13" s="34">
        <f t="shared" si="0"/>
        <v>0</v>
      </c>
      <c r="I13" s="35"/>
      <c r="M13" s="51"/>
      <c r="N13" s="42"/>
    </row>
    <row r="14" spans="1:14" ht="15" customHeight="1" x14ac:dyDescent="0.3">
      <c r="A14" s="70" t="s">
        <v>10</v>
      </c>
      <c r="B14" s="69"/>
      <c r="C14" s="69"/>
      <c r="D14" s="69"/>
      <c r="E14" s="77">
        <v>0.03</v>
      </c>
      <c r="F14" s="69"/>
      <c r="G14" s="69"/>
      <c r="H14" s="34">
        <f t="shared" si="0"/>
        <v>0</v>
      </c>
      <c r="I14" s="35"/>
      <c r="M14" s="51"/>
    </row>
    <row r="15" spans="1:14" ht="15" customHeight="1" x14ac:dyDescent="0.3">
      <c r="A15" s="70" t="s">
        <v>11</v>
      </c>
      <c r="B15" s="69"/>
      <c r="C15" s="69"/>
      <c r="D15" s="69"/>
      <c r="E15" s="77">
        <v>0.08</v>
      </c>
      <c r="F15" s="69"/>
      <c r="G15" s="69"/>
      <c r="H15" s="34">
        <f t="shared" si="0"/>
        <v>0</v>
      </c>
      <c r="I15" s="35"/>
      <c r="M15" s="51"/>
    </row>
    <row r="16" spans="1:14" ht="15" customHeight="1" x14ac:dyDescent="0.3">
      <c r="A16" s="70" t="s">
        <v>12</v>
      </c>
      <c r="B16" s="69"/>
      <c r="C16" s="69"/>
      <c r="D16" s="69"/>
      <c r="E16" s="77">
        <v>2E-3</v>
      </c>
      <c r="F16" s="69"/>
      <c r="G16" s="69"/>
      <c r="H16" s="34">
        <f t="shared" si="0"/>
        <v>0</v>
      </c>
      <c r="I16" s="35"/>
      <c r="M16" s="51"/>
    </row>
    <row r="17" spans="1:10" ht="15" customHeight="1" x14ac:dyDescent="0.3">
      <c r="A17" s="70" t="s">
        <v>13</v>
      </c>
      <c r="B17" s="69"/>
      <c r="C17" s="69"/>
      <c r="D17" s="69"/>
      <c r="E17" s="77">
        <v>6.0000000000000001E-3</v>
      </c>
      <c r="F17" s="69"/>
      <c r="G17" s="69"/>
      <c r="H17" s="34">
        <f t="shared" si="0"/>
        <v>0</v>
      </c>
      <c r="I17" s="35"/>
    </row>
    <row r="18" spans="1:10" ht="15" customHeight="1" x14ac:dyDescent="0.35">
      <c r="A18" s="70" t="s">
        <v>14</v>
      </c>
      <c r="B18" s="69"/>
      <c r="C18" s="69"/>
      <c r="D18" s="69"/>
      <c r="E18" s="77">
        <v>2.5000000000000001E-2</v>
      </c>
      <c r="F18" s="69"/>
      <c r="G18" s="69"/>
      <c r="H18" s="34">
        <f t="shared" si="0"/>
        <v>0</v>
      </c>
      <c r="I18" s="28"/>
    </row>
    <row r="19" spans="1:10" ht="15" customHeight="1" x14ac:dyDescent="0.35">
      <c r="A19" s="68" t="s">
        <v>15</v>
      </c>
      <c r="B19" s="69"/>
      <c r="C19" s="69"/>
      <c r="D19" s="69"/>
      <c r="E19" s="75">
        <f>SUM(E20:E26)</f>
        <v>0.2069</v>
      </c>
      <c r="F19" s="69"/>
      <c r="G19" s="69"/>
      <c r="H19" s="34"/>
      <c r="I19" s="35">
        <f>ROUND(SUM(H20:H26),2)</f>
        <v>0</v>
      </c>
      <c r="J19" s="33"/>
    </row>
    <row r="20" spans="1:10" ht="15" customHeight="1" x14ac:dyDescent="0.35">
      <c r="A20" s="70" t="s">
        <v>16</v>
      </c>
      <c r="B20" s="69"/>
      <c r="C20" s="69"/>
      <c r="D20" s="69"/>
      <c r="E20" s="77">
        <v>5.0000000000000001E-4</v>
      </c>
      <c r="F20" s="69"/>
      <c r="G20" s="69"/>
      <c r="H20" s="34">
        <f t="shared" si="0"/>
        <v>0</v>
      </c>
      <c r="I20" s="28"/>
    </row>
    <row r="21" spans="1:10" ht="15" customHeight="1" x14ac:dyDescent="0.35">
      <c r="A21" s="70" t="s">
        <v>17</v>
      </c>
      <c r="B21" s="69"/>
      <c r="C21" s="69"/>
      <c r="D21" s="69"/>
      <c r="E21" s="77">
        <v>0.1111</v>
      </c>
      <c r="F21" s="69"/>
      <c r="G21" s="69"/>
      <c r="H21" s="34">
        <f t="shared" si="0"/>
        <v>0</v>
      </c>
      <c r="I21" s="28"/>
    </row>
    <row r="22" spans="1:10" ht="15" customHeight="1" x14ac:dyDescent="0.35">
      <c r="A22" s="70" t="s">
        <v>35</v>
      </c>
      <c r="B22" s="69"/>
      <c r="C22" s="69"/>
      <c r="D22" s="69"/>
      <c r="E22" s="77">
        <v>5.0000000000000001E-4</v>
      </c>
      <c r="F22" s="69"/>
      <c r="G22" s="69"/>
      <c r="H22" s="34">
        <f t="shared" si="0"/>
        <v>0</v>
      </c>
      <c r="I22" s="28"/>
    </row>
    <row r="23" spans="1:10" ht="15" customHeight="1" x14ac:dyDescent="0.35">
      <c r="A23" s="78" t="s">
        <v>36</v>
      </c>
      <c r="B23" s="69"/>
      <c r="C23" s="69"/>
      <c r="D23" s="69"/>
      <c r="E23" s="77">
        <v>5.0000000000000001E-4</v>
      </c>
      <c r="F23" s="69"/>
      <c r="G23" s="69"/>
      <c r="H23" s="34">
        <f t="shared" si="0"/>
        <v>0</v>
      </c>
      <c r="I23" s="28"/>
    </row>
    <row r="24" spans="1:10" ht="15" customHeight="1" x14ac:dyDescent="0.35">
      <c r="A24" s="70" t="s">
        <v>37</v>
      </c>
      <c r="B24" s="69"/>
      <c r="C24" s="69"/>
      <c r="D24" s="69"/>
      <c r="E24" s="77">
        <v>1E-3</v>
      </c>
      <c r="F24" s="69"/>
      <c r="G24" s="69"/>
      <c r="H24" s="34">
        <f t="shared" si="0"/>
        <v>0</v>
      </c>
      <c r="I24" s="28"/>
    </row>
    <row r="25" spans="1:10" ht="15" customHeight="1" x14ac:dyDescent="0.35">
      <c r="A25" s="70" t="s">
        <v>38</v>
      </c>
      <c r="B25" s="69"/>
      <c r="C25" s="69"/>
      <c r="D25" s="69"/>
      <c r="E25" s="77">
        <v>0.01</v>
      </c>
      <c r="F25" s="69"/>
      <c r="G25" s="69"/>
      <c r="H25" s="34">
        <f t="shared" si="0"/>
        <v>0</v>
      </c>
      <c r="I25" s="28"/>
    </row>
    <row r="26" spans="1:10" ht="15" customHeight="1" x14ac:dyDescent="0.35">
      <c r="A26" s="70" t="s">
        <v>18</v>
      </c>
      <c r="B26" s="69"/>
      <c r="C26" s="69"/>
      <c r="D26" s="69"/>
      <c r="E26" s="77">
        <v>8.3299999999999999E-2</v>
      </c>
      <c r="F26" s="69"/>
      <c r="G26" s="69"/>
      <c r="H26" s="34">
        <f t="shared" si="0"/>
        <v>0</v>
      </c>
      <c r="I26" s="28"/>
    </row>
    <row r="27" spans="1:10" ht="15" customHeight="1" x14ac:dyDescent="0.35">
      <c r="A27" s="68" t="s">
        <v>19</v>
      </c>
      <c r="B27" s="69"/>
      <c r="C27" s="69"/>
      <c r="D27" s="69"/>
      <c r="E27" s="75">
        <f>SUM(E28:E30)</f>
        <v>6.6200000000000009E-2</v>
      </c>
      <c r="F27" s="69"/>
      <c r="G27" s="69"/>
      <c r="H27" s="34"/>
      <c r="I27" s="35">
        <f>ROUND(SUM(H28:H30),2)</f>
        <v>0</v>
      </c>
      <c r="J27" s="33"/>
    </row>
    <row r="28" spans="1:10" ht="15" customHeight="1" x14ac:dyDescent="0.35">
      <c r="A28" s="70" t="s">
        <v>39</v>
      </c>
      <c r="B28" s="69"/>
      <c r="C28" s="69"/>
      <c r="D28" s="69"/>
      <c r="E28" s="77">
        <v>2.12E-2</v>
      </c>
      <c r="F28" s="69"/>
      <c r="G28" s="69"/>
      <c r="H28" s="34">
        <f t="shared" si="0"/>
        <v>0</v>
      </c>
      <c r="I28" s="28"/>
    </row>
    <row r="29" spans="1:10" ht="15" customHeight="1" x14ac:dyDescent="0.35">
      <c r="A29" s="70" t="s">
        <v>40</v>
      </c>
      <c r="B29" s="69"/>
      <c r="C29" s="69"/>
      <c r="D29" s="69"/>
      <c r="E29" s="77">
        <v>5.0000000000000001E-3</v>
      </c>
      <c r="F29" s="69"/>
      <c r="G29" s="69"/>
      <c r="H29" s="34">
        <f t="shared" si="0"/>
        <v>0</v>
      </c>
      <c r="I29" s="28"/>
    </row>
    <row r="30" spans="1:10" ht="15" customHeight="1" x14ac:dyDescent="0.35">
      <c r="A30" s="79" t="s">
        <v>41</v>
      </c>
      <c r="B30" s="69"/>
      <c r="C30" s="69"/>
      <c r="D30" s="69"/>
      <c r="E30" s="77">
        <v>0.04</v>
      </c>
      <c r="F30" s="69"/>
      <c r="G30" s="69"/>
      <c r="H30" s="34">
        <f t="shared" si="0"/>
        <v>0</v>
      </c>
      <c r="I30" s="28"/>
    </row>
    <row r="31" spans="1:10" ht="15" customHeight="1" x14ac:dyDescent="0.35">
      <c r="A31" s="68" t="s">
        <v>43</v>
      </c>
      <c r="B31" s="69"/>
      <c r="C31" s="69"/>
      <c r="D31" s="69"/>
      <c r="E31" s="77"/>
      <c r="F31" s="69"/>
      <c r="G31" s="69"/>
      <c r="H31" s="34"/>
      <c r="I31" s="35">
        <f>ROUND(E32*I4,2)</f>
        <v>0</v>
      </c>
    </row>
    <row r="32" spans="1:10" ht="15" customHeight="1" x14ac:dyDescent="0.35">
      <c r="A32" s="79" t="s">
        <v>44</v>
      </c>
      <c r="B32" s="80"/>
      <c r="C32" s="80"/>
      <c r="D32" s="80"/>
      <c r="E32" s="75">
        <f>SUM(E10*E19)</f>
        <v>7.6139200000000004E-2</v>
      </c>
      <c r="F32" s="69"/>
      <c r="G32" s="69"/>
      <c r="H32" s="34">
        <f t="shared" si="0"/>
        <v>0</v>
      </c>
      <c r="I32" s="28"/>
      <c r="J32" s="33"/>
    </row>
    <row r="33" spans="1:18" ht="15" customHeight="1" x14ac:dyDescent="0.35">
      <c r="A33" s="81" t="s">
        <v>42</v>
      </c>
      <c r="B33" s="82"/>
      <c r="C33" s="82"/>
      <c r="D33" s="82"/>
      <c r="E33" s="83"/>
      <c r="F33" s="82"/>
      <c r="G33" s="82"/>
      <c r="H33" s="84"/>
      <c r="I33" s="30">
        <f>I31+I27+I19+I10+I4</f>
        <v>0</v>
      </c>
      <c r="J33" s="54"/>
    </row>
    <row r="34" spans="1:18" ht="15" customHeight="1" x14ac:dyDescent="0.3">
      <c r="A34" s="70"/>
      <c r="B34" s="69"/>
      <c r="C34" s="69"/>
      <c r="D34" s="69"/>
      <c r="E34" s="77"/>
      <c r="F34" s="69"/>
      <c r="G34" s="69"/>
      <c r="H34" s="34"/>
      <c r="I34" s="35"/>
    </row>
    <row r="35" spans="1:18" ht="15" customHeight="1" x14ac:dyDescent="0.35">
      <c r="A35" s="68" t="s">
        <v>33</v>
      </c>
      <c r="B35" s="69"/>
      <c r="C35" s="69"/>
      <c r="D35" s="69"/>
      <c r="E35" s="69"/>
      <c r="F35" s="69"/>
      <c r="G35" s="69"/>
      <c r="H35" s="22"/>
      <c r="I35" s="28"/>
      <c r="J35" s="33"/>
    </row>
    <row r="36" spans="1:18" ht="15" customHeight="1" x14ac:dyDescent="0.3">
      <c r="A36" s="70" t="s">
        <v>67</v>
      </c>
      <c r="B36" s="69"/>
      <c r="C36" s="69"/>
      <c r="D36" s="69"/>
      <c r="E36" s="69"/>
      <c r="F36" s="69"/>
      <c r="G36" s="69"/>
      <c r="H36" s="34" t="s">
        <v>66</v>
      </c>
      <c r="I36" s="35"/>
      <c r="J36" s="54"/>
    </row>
    <row r="37" spans="1:18" ht="15" customHeight="1" x14ac:dyDescent="0.3">
      <c r="A37" s="70" t="s">
        <v>34</v>
      </c>
      <c r="B37" s="69"/>
      <c r="C37" s="69"/>
      <c r="D37" s="69"/>
      <c r="E37" s="69"/>
      <c r="F37" s="69"/>
      <c r="G37" s="69"/>
      <c r="H37" s="34" t="s">
        <v>66</v>
      </c>
      <c r="I37" s="35"/>
      <c r="J37" s="54"/>
    </row>
    <row r="38" spans="1:18" ht="15" customHeight="1" x14ac:dyDescent="0.3">
      <c r="A38" s="70" t="s">
        <v>20</v>
      </c>
      <c r="B38" s="69"/>
      <c r="C38" s="69"/>
      <c r="D38" s="69"/>
      <c r="E38" s="69"/>
      <c r="F38" s="69"/>
      <c r="G38" s="69"/>
      <c r="H38" s="48" t="s">
        <v>66</v>
      </c>
      <c r="I38" s="49"/>
      <c r="J38" s="54"/>
    </row>
    <row r="39" spans="1:18" ht="15" customHeight="1" x14ac:dyDescent="0.3">
      <c r="A39" s="70" t="s">
        <v>21</v>
      </c>
      <c r="B39" s="69"/>
      <c r="C39" s="69"/>
      <c r="D39" s="69"/>
      <c r="E39" s="69"/>
      <c r="F39" s="69"/>
      <c r="G39" s="69"/>
      <c r="H39" s="34" t="s">
        <v>66</v>
      </c>
      <c r="I39" s="35"/>
      <c r="J39" s="54"/>
    </row>
    <row r="40" spans="1:18" ht="15" customHeight="1" x14ac:dyDescent="0.3">
      <c r="A40" s="70" t="s">
        <v>22</v>
      </c>
      <c r="B40" s="69"/>
      <c r="C40" s="69"/>
      <c r="D40" s="69"/>
      <c r="E40" s="69"/>
      <c r="F40" s="69"/>
      <c r="G40" s="69"/>
      <c r="H40" s="34" t="s">
        <v>66</v>
      </c>
      <c r="I40" s="35"/>
      <c r="J40" s="54"/>
    </row>
    <row r="41" spans="1:18" ht="15" customHeight="1" x14ac:dyDescent="0.3">
      <c r="A41" s="70" t="s">
        <v>50</v>
      </c>
      <c r="B41" s="69"/>
      <c r="C41" s="69"/>
      <c r="D41" s="69"/>
      <c r="E41" s="69"/>
      <c r="F41" s="69"/>
      <c r="G41" s="69"/>
      <c r="H41" s="34" t="s">
        <v>66</v>
      </c>
      <c r="I41" s="35"/>
      <c r="J41" s="54"/>
    </row>
    <row r="42" spans="1:18" ht="15" customHeight="1" x14ac:dyDescent="0.3">
      <c r="A42" s="70" t="s">
        <v>51</v>
      </c>
      <c r="B42" s="69"/>
      <c r="C42" s="69"/>
      <c r="D42" s="69"/>
      <c r="E42" s="69"/>
      <c r="F42" s="69"/>
      <c r="G42" s="69"/>
      <c r="H42" s="34" t="s">
        <v>66</v>
      </c>
      <c r="I42" s="35"/>
      <c r="J42" s="54"/>
    </row>
    <row r="43" spans="1:18" ht="15" customHeight="1" x14ac:dyDescent="0.35">
      <c r="A43" s="68" t="s">
        <v>24</v>
      </c>
      <c r="B43" s="69"/>
      <c r="C43" s="69"/>
      <c r="D43" s="69"/>
      <c r="E43" s="69"/>
      <c r="F43" s="69"/>
      <c r="G43" s="69"/>
      <c r="H43" s="22"/>
      <c r="I43" s="28">
        <f>I33+I35</f>
        <v>0</v>
      </c>
      <c r="J43" s="50"/>
    </row>
    <row r="44" spans="1:18" ht="15" customHeight="1" x14ac:dyDescent="0.35">
      <c r="A44" s="68" t="s">
        <v>55</v>
      </c>
      <c r="B44" s="69"/>
      <c r="C44" s="69"/>
      <c r="D44" s="69"/>
      <c r="E44" s="69"/>
      <c r="F44" s="69"/>
      <c r="G44" s="69"/>
      <c r="H44" s="22"/>
      <c r="I44" s="28">
        <f>I43*'SUP OPERAÇÕES DIURNO'!K44</f>
        <v>0</v>
      </c>
      <c r="J44" s="33"/>
      <c r="K44" s="63"/>
    </row>
    <row r="45" spans="1:18" ht="15" customHeight="1" x14ac:dyDescent="0.35">
      <c r="A45" s="68" t="s">
        <v>62</v>
      </c>
      <c r="B45" s="69"/>
      <c r="C45" s="69"/>
      <c r="D45" s="69"/>
      <c r="E45" s="69"/>
      <c r="F45" s="69"/>
      <c r="G45" s="69"/>
      <c r="H45" s="29"/>
      <c r="I45" s="30">
        <f>H46*0.0865</f>
        <v>0</v>
      </c>
      <c r="J45" s="33"/>
      <c r="L45" s="50"/>
    </row>
    <row r="46" spans="1:18" ht="15" customHeight="1" thickBot="1" x14ac:dyDescent="0.35">
      <c r="A46" s="112" t="s">
        <v>53</v>
      </c>
      <c r="B46" s="113"/>
      <c r="C46" s="113"/>
      <c r="D46" s="113"/>
      <c r="E46" s="113"/>
      <c r="F46" s="114"/>
      <c r="G46" s="61"/>
      <c r="H46" s="115">
        <f>ROUND((I43+I44)/(1-8.65%),2)</f>
        <v>0</v>
      </c>
      <c r="I46" s="116"/>
      <c r="J46" s="33"/>
      <c r="K46" s="54"/>
    </row>
    <row r="47" spans="1:18" s="52" customFormat="1" ht="12.95" customHeight="1" thickTop="1" x14ac:dyDescent="0.35">
      <c r="A47" s="10"/>
      <c r="B47" s="53"/>
      <c r="C47" s="53"/>
      <c r="D47" s="53"/>
      <c r="E47" s="53"/>
      <c r="F47" s="53"/>
      <c r="G47" s="53"/>
      <c r="H47" s="31"/>
      <c r="I47" s="31"/>
      <c r="J47" s="53"/>
      <c r="K47" s="53"/>
      <c r="L47" s="53"/>
      <c r="M47" s="53"/>
      <c r="N47" s="53"/>
      <c r="O47" s="53"/>
      <c r="P47" s="53"/>
      <c r="Q47" s="53"/>
      <c r="R47" s="53"/>
    </row>
  </sheetData>
  <mergeCells count="5">
    <mergeCell ref="A1:I2"/>
    <mergeCell ref="H3:I3"/>
    <mergeCell ref="E9:F9"/>
    <mergeCell ref="A46:F46"/>
    <mergeCell ref="H46:I46"/>
  </mergeCells>
  <phoneticPr fontId="14" type="noConversion"/>
  <printOptions horizontalCentered="1" verticalCentered="1"/>
  <pageMargins left="0.19685039370078741" right="0.59055118110236227" top="0.78740157480314965" bottom="0.78740157480314965" header="0.31496062992125984" footer="0.31496062992125984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25" workbookViewId="0">
      <selection activeCell="M18" sqref="M18"/>
    </sheetView>
  </sheetViews>
  <sheetFormatPr defaultRowHeight="15" x14ac:dyDescent="0.25"/>
  <sheetData>
    <row r="1" spans="1:9" x14ac:dyDescent="0.25">
      <c r="A1" s="102" t="s">
        <v>69</v>
      </c>
      <c r="B1" s="103"/>
      <c r="C1" s="103"/>
      <c r="D1" s="103"/>
      <c r="E1" s="103"/>
      <c r="F1" s="103"/>
      <c r="G1" s="103"/>
      <c r="H1" s="103"/>
      <c r="I1" s="104"/>
    </row>
    <row r="2" spans="1:9" x14ac:dyDescent="0.25">
      <c r="A2" s="105"/>
      <c r="B2" s="106"/>
      <c r="C2" s="106"/>
      <c r="D2" s="106"/>
      <c r="E2" s="106"/>
      <c r="F2" s="106"/>
      <c r="G2" s="106"/>
      <c r="H2" s="106"/>
      <c r="I2" s="107"/>
    </row>
    <row r="3" spans="1:9" ht="17.25" thickBot="1" x14ac:dyDescent="0.4">
      <c r="A3" s="66" t="s">
        <v>0</v>
      </c>
      <c r="B3" s="67"/>
      <c r="C3" s="67"/>
      <c r="D3" s="67"/>
      <c r="E3" s="67"/>
      <c r="F3" s="67"/>
      <c r="G3" s="67"/>
      <c r="H3" s="108" t="s">
        <v>1</v>
      </c>
      <c r="I3" s="109"/>
    </row>
    <row r="4" spans="1:9" ht="17.25" thickTop="1" x14ac:dyDescent="0.35">
      <c r="A4" s="68" t="s">
        <v>2</v>
      </c>
      <c r="B4" s="69"/>
      <c r="C4" s="69"/>
      <c r="D4" s="69"/>
      <c r="E4" s="69"/>
      <c r="F4" s="69"/>
      <c r="G4" s="69"/>
      <c r="H4" s="20"/>
      <c r="I4" s="21">
        <f>ROUND(SUM(H5:H8),2)</f>
        <v>0</v>
      </c>
    </row>
    <row r="5" spans="1:9" ht="15.75" x14ac:dyDescent="0.3">
      <c r="A5" s="70" t="s">
        <v>3</v>
      </c>
      <c r="B5" s="69"/>
      <c r="C5" s="69"/>
      <c r="D5" s="69"/>
      <c r="E5" s="69"/>
      <c r="F5" s="69"/>
      <c r="G5" s="69"/>
      <c r="H5" s="34"/>
      <c r="I5" s="35"/>
    </row>
    <row r="6" spans="1:9" ht="15.75" x14ac:dyDescent="0.3">
      <c r="A6" s="70" t="s">
        <v>45</v>
      </c>
      <c r="B6" s="69"/>
      <c r="C6" s="69"/>
      <c r="D6" s="69"/>
      <c r="E6" s="69"/>
      <c r="F6" s="69"/>
      <c r="G6" s="69">
        <v>32</v>
      </c>
      <c r="H6" s="34"/>
      <c r="I6" s="35"/>
    </row>
    <row r="7" spans="1:9" ht="15.75" x14ac:dyDescent="0.3">
      <c r="A7" s="70" t="s">
        <v>5</v>
      </c>
      <c r="B7" s="69"/>
      <c r="C7" s="69"/>
      <c r="D7" s="69"/>
      <c r="E7" s="69"/>
      <c r="F7" s="69"/>
      <c r="G7" s="69"/>
      <c r="H7" s="34"/>
      <c r="I7" s="35"/>
    </row>
    <row r="8" spans="1:9" ht="15.75" x14ac:dyDescent="0.3">
      <c r="A8" s="70" t="s">
        <v>54</v>
      </c>
      <c r="B8" s="69"/>
      <c r="C8" s="69"/>
      <c r="D8" s="69"/>
      <c r="E8" s="69"/>
      <c r="F8" s="69"/>
      <c r="G8" s="69"/>
      <c r="H8" s="34"/>
      <c r="I8" s="35"/>
    </row>
    <row r="9" spans="1:9" ht="16.5" x14ac:dyDescent="0.35">
      <c r="A9" s="71" t="s">
        <v>23</v>
      </c>
      <c r="B9" s="72"/>
      <c r="C9" s="72"/>
      <c r="D9" s="72"/>
      <c r="E9" s="110">
        <f>SUM(E10+E19+E27+E32)</f>
        <v>0.71723920000000008</v>
      </c>
      <c r="F9" s="111"/>
      <c r="G9" s="62"/>
      <c r="H9" s="73"/>
      <c r="I9" s="74"/>
    </row>
    <row r="10" spans="1:9" ht="16.5" x14ac:dyDescent="0.35">
      <c r="A10" s="68" t="s">
        <v>6</v>
      </c>
      <c r="B10" s="69"/>
      <c r="C10" s="69"/>
      <c r="D10" s="69"/>
      <c r="E10" s="75">
        <f>SUM(E11:E18)</f>
        <v>0.36800000000000005</v>
      </c>
      <c r="F10" s="76"/>
      <c r="G10" s="69"/>
      <c r="H10" s="34"/>
      <c r="I10" s="35">
        <f>ROUND(SUM(H11:H18),2)</f>
        <v>0</v>
      </c>
    </row>
    <row r="11" spans="1:9" ht="15.75" x14ac:dyDescent="0.3">
      <c r="A11" s="70" t="s">
        <v>7</v>
      </c>
      <c r="B11" s="69"/>
      <c r="C11" s="69"/>
      <c r="D11" s="69"/>
      <c r="E11" s="77">
        <v>1.4999999999999999E-2</v>
      </c>
      <c r="F11" s="69"/>
      <c r="G11" s="69"/>
      <c r="H11" s="34">
        <f>ROUND(I$4*E11,2)</f>
        <v>0</v>
      </c>
      <c r="I11" s="35"/>
    </row>
    <row r="12" spans="1:9" ht="15.75" x14ac:dyDescent="0.3">
      <c r="A12" s="70" t="s">
        <v>8</v>
      </c>
      <c r="B12" s="69"/>
      <c r="C12" s="69"/>
      <c r="D12" s="69"/>
      <c r="E12" s="77">
        <v>0.2</v>
      </c>
      <c r="F12" s="69"/>
      <c r="G12" s="69"/>
      <c r="H12" s="34">
        <f t="shared" ref="H12:H32" si="0">ROUND(I$4*E12,2)</f>
        <v>0</v>
      </c>
      <c r="I12" s="35"/>
    </row>
    <row r="13" spans="1:9" ht="15.75" x14ac:dyDescent="0.3">
      <c r="A13" s="70" t="s">
        <v>9</v>
      </c>
      <c r="B13" s="69"/>
      <c r="C13" s="69"/>
      <c r="D13" s="69"/>
      <c r="E13" s="77">
        <v>0.01</v>
      </c>
      <c r="F13" s="69"/>
      <c r="G13" s="69"/>
      <c r="H13" s="34">
        <f t="shared" si="0"/>
        <v>0</v>
      </c>
      <c r="I13" s="35"/>
    </row>
    <row r="14" spans="1:9" ht="15.75" x14ac:dyDescent="0.3">
      <c r="A14" s="70" t="s">
        <v>10</v>
      </c>
      <c r="B14" s="69"/>
      <c r="C14" s="69"/>
      <c r="D14" s="69"/>
      <c r="E14" s="77">
        <v>0.03</v>
      </c>
      <c r="F14" s="69"/>
      <c r="G14" s="69"/>
      <c r="H14" s="34">
        <f t="shared" si="0"/>
        <v>0</v>
      </c>
      <c r="I14" s="35"/>
    </row>
    <row r="15" spans="1:9" ht="15.75" x14ac:dyDescent="0.3">
      <c r="A15" s="70" t="s">
        <v>11</v>
      </c>
      <c r="B15" s="69"/>
      <c r="C15" s="69"/>
      <c r="D15" s="69"/>
      <c r="E15" s="77">
        <v>0.08</v>
      </c>
      <c r="F15" s="69"/>
      <c r="G15" s="69"/>
      <c r="H15" s="34">
        <f t="shared" si="0"/>
        <v>0</v>
      </c>
      <c r="I15" s="35"/>
    </row>
    <row r="16" spans="1:9" ht="15.75" x14ac:dyDescent="0.3">
      <c r="A16" s="70" t="s">
        <v>12</v>
      </c>
      <c r="B16" s="69"/>
      <c r="C16" s="69"/>
      <c r="D16" s="69"/>
      <c r="E16" s="77">
        <v>2E-3</v>
      </c>
      <c r="F16" s="69"/>
      <c r="G16" s="69"/>
      <c r="H16" s="34">
        <f t="shared" si="0"/>
        <v>0</v>
      </c>
      <c r="I16" s="35"/>
    </row>
    <row r="17" spans="1:9" ht="15.75" x14ac:dyDescent="0.3">
      <c r="A17" s="70" t="s">
        <v>13</v>
      </c>
      <c r="B17" s="69"/>
      <c r="C17" s="69"/>
      <c r="D17" s="69"/>
      <c r="E17" s="77">
        <v>6.0000000000000001E-3</v>
      </c>
      <c r="F17" s="69"/>
      <c r="G17" s="69"/>
      <c r="H17" s="34">
        <f t="shared" si="0"/>
        <v>0</v>
      </c>
      <c r="I17" s="35"/>
    </row>
    <row r="18" spans="1:9" ht="16.5" x14ac:dyDescent="0.35">
      <c r="A18" s="70" t="s">
        <v>14</v>
      </c>
      <c r="B18" s="69"/>
      <c r="C18" s="69"/>
      <c r="D18" s="69"/>
      <c r="E18" s="77">
        <v>2.5000000000000001E-2</v>
      </c>
      <c r="F18" s="69"/>
      <c r="G18" s="69"/>
      <c r="H18" s="34">
        <f t="shared" si="0"/>
        <v>0</v>
      </c>
      <c r="I18" s="28"/>
    </row>
    <row r="19" spans="1:9" ht="16.5" x14ac:dyDescent="0.35">
      <c r="A19" s="68" t="s">
        <v>15</v>
      </c>
      <c r="B19" s="69"/>
      <c r="C19" s="69"/>
      <c r="D19" s="69"/>
      <c r="E19" s="75">
        <f>SUM(E20:E26)</f>
        <v>0.2069</v>
      </c>
      <c r="F19" s="69"/>
      <c r="G19" s="69"/>
      <c r="H19" s="34"/>
      <c r="I19" s="35">
        <f>ROUND(SUM(H20:H26),2)</f>
        <v>0</v>
      </c>
    </row>
    <row r="20" spans="1:9" ht="16.5" x14ac:dyDescent="0.35">
      <c r="A20" s="70" t="s">
        <v>16</v>
      </c>
      <c r="B20" s="69"/>
      <c r="C20" s="69"/>
      <c r="D20" s="69"/>
      <c r="E20" s="77">
        <v>5.0000000000000001E-4</v>
      </c>
      <c r="F20" s="69"/>
      <c r="G20" s="69"/>
      <c r="H20" s="34">
        <f t="shared" si="0"/>
        <v>0</v>
      </c>
      <c r="I20" s="28"/>
    </row>
    <row r="21" spans="1:9" ht="16.5" x14ac:dyDescent="0.35">
      <c r="A21" s="70" t="s">
        <v>17</v>
      </c>
      <c r="B21" s="69"/>
      <c r="C21" s="69"/>
      <c r="D21" s="69"/>
      <c r="E21" s="77">
        <v>0.1111</v>
      </c>
      <c r="F21" s="69"/>
      <c r="G21" s="69"/>
      <c r="H21" s="34">
        <f t="shared" si="0"/>
        <v>0</v>
      </c>
      <c r="I21" s="28"/>
    </row>
    <row r="22" spans="1:9" ht="16.5" x14ac:dyDescent="0.35">
      <c r="A22" s="70" t="s">
        <v>35</v>
      </c>
      <c r="B22" s="69"/>
      <c r="C22" s="69"/>
      <c r="D22" s="69"/>
      <c r="E22" s="77">
        <v>5.0000000000000001E-4</v>
      </c>
      <c r="F22" s="69"/>
      <c r="G22" s="69"/>
      <c r="H22" s="34">
        <f t="shared" si="0"/>
        <v>0</v>
      </c>
      <c r="I22" s="28"/>
    </row>
    <row r="23" spans="1:9" ht="16.5" x14ac:dyDescent="0.35">
      <c r="A23" s="78" t="s">
        <v>36</v>
      </c>
      <c r="B23" s="69"/>
      <c r="C23" s="69"/>
      <c r="D23" s="69"/>
      <c r="E23" s="77">
        <v>5.0000000000000001E-4</v>
      </c>
      <c r="F23" s="69"/>
      <c r="G23" s="69"/>
      <c r="H23" s="34">
        <f t="shared" si="0"/>
        <v>0</v>
      </c>
      <c r="I23" s="28"/>
    </row>
    <row r="24" spans="1:9" ht="16.5" x14ac:dyDescent="0.35">
      <c r="A24" s="70" t="s">
        <v>37</v>
      </c>
      <c r="B24" s="69"/>
      <c r="C24" s="69"/>
      <c r="D24" s="69"/>
      <c r="E24" s="77">
        <v>1E-3</v>
      </c>
      <c r="F24" s="69"/>
      <c r="G24" s="69"/>
      <c r="H24" s="34">
        <f t="shared" si="0"/>
        <v>0</v>
      </c>
      <c r="I24" s="28"/>
    </row>
    <row r="25" spans="1:9" ht="16.5" x14ac:dyDescent="0.35">
      <c r="A25" s="70" t="s">
        <v>38</v>
      </c>
      <c r="B25" s="69"/>
      <c r="C25" s="69"/>
      <c r="D25" s="69"/>
      <c r="E25" s="77">
        <v>0.01</v>
      </c>
      <c r="F25" s="69"/>
      <c r="G25" s="69"/>
      <c r="H25" s="34">
        <f t="shared" si="0"/>
        <v>0</v>
      </c>
      <c r="I25" s="28"/>
    </row>
    <row r="26" spans="1:9" ht="16.5" x14ac:dyDescent="0.35">
      <c r="A26" s="70" t="s">
        <v>18</v>
      </c>
      <c r="B26" s="69"/>
      <c r="C26" s="69"/>
      <c r="D26" s="69"/>
      <c r="E26" s="77">
        <v>8.3299999999999999E-2</v>
      </c>
      <c r="F26" s="69"/>
      <c r="G26" s="69"/>
      <c r="H26" s="34">
        <f t="shared" si="0"/>
        <v>0</v>
      </c>
      <c r="I26" s="28"/>
    </row>
    <row r="27" spans="1:9" ht="16.5" x14ac:dyDescent="0.35">
      <c r="A27" s="68" t="s">
        <v>19</v>
      </c>
      <c r="B27" s="69"/>
      <c r="C27" s="69"/>
      <c r="D27" s="69"/>
      <c r="E27" s="75">
        <f>SUM(E28:E30)</f>
        <v>6.6200000000000009E-2</v>
      </c>
      <c r="F27" s="69"/>
      <c r="G27" s="69"/>
      <c r="H27" s="34"/>
      <c r="I27" s="35">
        <f>ROUND(SUM(H28:H30),2)</f>
        <v>0</v>
      </c>
    </row>
    <row r="28" spans="1:9" ht="16.5" x14ac:dyDescent="0.35">
      <c r="A28" s="70" t="s">
        <v>39</v>
      </c>
      <c r="B28" s="69"/>
      <c r="C28" s="69"/>
      <c r="D28" s="69"/>
      <c r="E28" s="77">
        <v>2.12E-2</v>
      </c>
      <c r="F28" s="69"/>
      <c r="G28" s="69"/>
      <c r="H28" s="34">
        <f t="shared" si="0"/>
        <v>0</v>
      </c>
      <c r="I28" s="28"/>
    </row>
    <row r="29" spans="1:9" ht="16.5" x14ac:dyDescent="0.35">
      <c r="A29" s="70" t="s">
        <v>40</v>
      </c>
      <c r="B29" s="69"/>
      <c r="C29" s="69"/>
      <c r="D29" s="69"/>
      <c r="E29" s="77">
        <v>5.0000000000000001E-3</v>
      </c>
      <c r="F29" s="69"/>
      <c r="G29" s="69"/>
      <c r="H29" s="34">
        <f t="shared" si="0"/>
        <v>0</v>
      </c>
      <c r="I29" s="28"/>
    </row>
    <row r="30" spans="1:9" ht="16.5" x14ac:dyDescent="0.35">
      <c r="A30" s="79" t="s">
        <v>41</v>
      </c>
      <c r="B30" s="69"/>
      <c r="C30" s="69"/>
      <c r="D30" s="69"/>
      <c r="E30" s="77">
        <v>0.04</v>
      </c>
      <c r="F30" s="69"/>
      <c r="G30" s="69"/>
      <c r="H30" s="34">
        <f t="shared" si="0"/>
        <v>0</v>
      </c>
      <c r="I30" s="28"/>
    </row>
    <row r="31" spans="1:9" ht="16.5" x14ac:dyDescent="0.35">
      <c r="A31" s="68" t="s">
        <v>43</v>
      </c>
      <c r="B31" s="69"/>
      <c r="C31" s="69"/>
      <c r="D31" s="69"/>
      <c r="E31" s="77"/>
      <c r="F31" s="69"/>
      <c r="G31" s="69"/>
      <c r="H31" s="34"/>
      <c r="I31" s="35">
        <f>ROUND(E32*I4,2)</f>
        <v>0</v>
      </c>
    </row>
    <row r="32" spans="1:9" ht="16.5" x14ac:dyDescent="0.35">
      <c r="A32" s="79" t="s">
        <v>44</v>
      </c>
      <c r="B32" s="80"/>
      <c r="C32" s="80"/>
      <c r="D32" s="80"/>
      <c r="E32" s="75">
        <f>SUM(E10*E19)</f>
        <v>7.6139200000000004E-2</v>
      </c>
      <c r="F32" s="69"/>
      <c r="G32" s="69"/>
      <c r="H32" s="34">
        <f t="shared" si="0"/>
        <v>0</v>
      </c>
      <c r="I32" s="28"/>
    </row>
    <row r="33" spans="1:9" ht="16.5" x14ac:dyDescent="0.35">
      <c r="A33" s="81" t="s">
        <v>42</v>
      </c>
      <c r="B33" s="82"/>
      <c r="C33" s="82"/>
      <c r="D33" s="82"/>
      <c r="E33" s="83"/>
      <c r="F33" s="82"/>
      <c r="G33" s="82"/>
      <c r="H33" s="84"/>
      <c r="I33" s="30">
        <f>I31+I27+I19+I10+I4</f>
        <v>0</v>
      </c>
    </row>
    <row r="34" spans="1:9" ht="15.75" x14ac:dyDescent="0.3">
      <c r="A34" s="70"/>
      <c r="B34" s="69"/>
      <c r="C34" s="69"/>
      <c r="D34" s="69"/>
      <c r="E34" s="77"/>
      <c r="F34" s="69"/>
      <c r="G34" s="69"/>
      <c r="H34" s="34"/>
      <c r="I34" s="35"/>
    </row>
    <row r="35" spans="1:9" ht="16.5" x14ac:dyDescent="0.35">
      <c r="A35" s="68" t="s">
        <v>33</v>
      </c>
      <c r="B35" s="69"/>
      <c r="C35" s="69"/>
      <c r="D35" s="69"/>
      <c r="E35" s="69"/>
      <c r="F35" s="69"/>
      <c r="G35" s="69"/>
      <c r="H35" s="22"/>
      <c r="I35" s="28"/>
    </row>
    <row r="36" spans="1:9" ht="15.75" x14ac:dyDescent="0.3">
      <c r="A36" s="70" t="s">
        <v>67</v>
      </c>
      <c r="B36" s="69"/>
      <c r="C36" s="69"/>
      <c r="D36" s="69"/>
      <c r="E36" s="69"/>
      <c r="F36" s="69"/>
      <c r="G36" s="69"/>
      <c r="H36" s="34" t="s">
        <v>66</v>
      </c>
      <c r="I36" s="35"/>
    </row>
    <row r="37" spans="1:9" ht="15.75" x14ac:dyDescent="0.3">
      <c r="A37" s="70" t="s">
        <v>34</v>
      </c>
      <c r="B37" s="69"/>
      <c r="C37" s="69"/>
      <c r="D37" s="69"/>
      <c r="E37" s="69"/>
      <c r="F37" s="69"/>
      <c r="G37" s="69"/>
      <c r="H37" s="34" t="s">
        <v>66</v>
      </c>
      <c r="I37" s="35"/>
    </row>
    <row r="38" spans="1:9" ht="15.75" x14ac:dyDescent="0.3">
      <c r="A38" s="70" t="s">
        <v>20</v>
      </c>
      <c r="B38" s="69"/>
      <c r="C38" s="69"/>
      <c r="D38" s="69"/>
      <c r="E38" s="69"/>
      <c r="F38" s="69"/>
      <c r="G38" s="69"/>
      <c r="H38" s="48" t="s">
        <v>66</v>
      </c>
      <c r="I38" s="49"/>
    </row>
    <row r="39" spans="1:9" ht="15.75" x14ac:dyDescent="0.3">
      <c r="A39" s="70" t="s">
        <v>21</v>
      </c>
      <c r="B39" s="69"/>
      <c r="C39" s="69"/>
      <c r="D39" s="69"/>
      <c r="E39" s="69"/>
      <c r="F39" s="69"/>
      <c r="G39" s="69"/>
      <c r="H39" s="34" t="s">
        <v>66</v>
      </c>
      <c r="I39" s="35"/>
    </row>
    <row r="40" spans="1:9" ht="15.75" x14ac:dyDescent="0.3">
      <c r="A40" s="70" t="s">
        <v>22</v>
      </c>
      <c r="B40" s="69"/>
      <c r="C40" s="69"/>
      <c r="D40" s="69"/>
      <c r="E40" s="69"/>
      <c r="F40" s="69"/>
      <c r="G40" s="69"/>
      <c r="H40" s="34" t="s">
        <v>66</v>
      </c>
      <c r="I40" s="35"/>
    </row>
    <row r="41" spans="1:9" ht="15.75" x14ac:dyDescent="0.3">
      <c r="A41" s="70" t="s">
        <v>50</v>
      </c>
      <c r="B41" s="69"/>
      <c r="C41" s="69"/>
      <c r="D41" s="69"/>
      <c r="E41" s="69"/>
      <c r="F41" s="69"/>
      <c r="G41" s="69"/>
      <c r="H41" s="34" t="s">
        <v>66</v>
      </c>
      <c r="I41" s="35"/>
    </row>
    <row r="42" spans="1:9" ht="15.75" x14ac:dyDescent="0.3">
      <c r="A42" s="70" t="s">
        <v>51</v>
      </c>
      <c r="B42" s="69"/>
      <c r="C42" s="69"/>
      <c r="D42" s="69"/>
      <c r="E42" s="69"/>
      <c r="F42" s="69"/>
      <c r="G42" s="69"/>
      <c r="H42" s="34" t="s">
        <v>66</v>
      </c>
      <c r="I42" s="35"/>
    </row>
    <row r="43" spans="1:9" ht="16.5" x14ac:dyDescent="0.35">
      <c r="A43" s="68" t="s">
        <v>24</v>
      </c>
      <c r="B43" s="69"/>
      <c r="C43" s="69"/>
      <c r="D43" s="69"/>
      <c r="E43" s="69"/>
      <c r="F43" s="69"/>
      <c r="G43" s="69"/>
      <c r="H43" s="22"/>
      <c r="I43" s="28">
        <f>I33+I35</f>
        <v>0</v>
      </c>
    </row>
    <row r="44" spans="1:9" ht="16.5" x14ac:dyDescent="0.35">
      <c r="A44" s="68" t="s">
        <v>55</v>
      </c>
      <c r="B44" s="69"/>
      <c r="C44" s="69"/>
      <c r="D44" s="69"/>
      <c r="E44" s="69"/>
      <c r="F44" s="69"/>
      <c r="G44" s="69"/>
      <c r="H44" s="22"/>
      <c r="I44" s="28">
        <f>I43*'SUP OPERAÇÕES DIURNO'!K44</f>
        <v>0</v>
      </c>
    </row>
    <row r="45" spans="1:9" ht="16.5" x14ac:dyDescent="0.35">
      <c r="A45" s="68" t="s">
        <v>62</v>
      </c>
      <c r="B45" s="69"/>
      <c r="C45" s="69"/>
      <c r="D45" s="69"/>
      <c r="E45" s="69"/>
      <c r="F45" s="69"/>
      <c r="G45" s="69"/>
      <c r="H45" s="29"/>
      <c r="I45" s="30">
        <f>H46*0.0865</f>
        <v>0</v>
      </c>
    </row>
    <row r="46" spans="1:9" ht="17.25" thickBot="1" x14ac:dyDescent="0.3">
      <c r="A46" s="112" t="s">
        <v>53</v>
      </c>
      <c r="B46" s="113"/>
      <c r="C46" s="113"/>
      <c r="D46" s="113"/>
      <c r="E46" s="113"/>
      <c r="F46" s="114"/>
      <c r="G46" s="61"/>
      <c r="H46" s="115">
        <f>ROUND((I43+I44)/(1-8.65%),2)</f>
        <v>0</v>
      </c>
      <c r="I46" s="116"/>
    </row>
    <row r="47" spans="1:9" ht="15.75" thickTop="1" x14ac:dyDescent="0.25"/>
  </sheetData>
  <mergeCells count="5">
    <mergeCell ref="A1:I2"/>
    <mergeCell ref="H3:I3"/>
    <mergeCell ref="E9:F9"/>
    <mergeCell ref="A46:F46"/>
    <mergeCell ref="H46:I4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28" workbookViewId="0">
      <selection sqref="A1:I2"/>
    </sheetView>
  </sheetViews>
  <sheetFormatPr defaultRowHeight="15" x14ac:dyDescent="0.25"/>
  <sheetData>
    <row r="1" spans="1:9" x14ac:dyDescent="0.25">
      <c r="A1" s="102" t="s">
        <v>74</v>
      </c>
      <c r="B1" s="103"/>
      <c r="C1" s="103"/>
      <c r="D1" s="103"/>
      <c r="E1" s="103"/>
      <c r="F1" s="103"/>
      <c r="G1" s="103"/>
      <c r="H1" s="103"/>
      <c r="I1" s="104"/>
    </row>
    <row r="2" spans="1:9" x14ac:dyDescent="0.25">
      <c r="A2" s="105"/>
      <c r="B2" s="106"/>
      <c r="C2" s="106"/>
      <c r="D2" s="106"/>
      <c r="E2" s="106"/>
      <c r="F2" s="106"/>
      <c r="G2" s="106"/>
      <c r="H2" s="106"/>
      <c r="I2" s="107"/>
    </row>
    <row r="3" spans="1:9" ht="17.25" thickBot="1" x14ac:dyDescent="0.4">
      <c r="A3" s="18" t="s">
        <v>0</v>
      </c>
      <c r="B3" s="32"/>
      <c r="C3" s="32"/>
      <c r="D3" s="32"/>
      <c r="E3" s="32"/>
      <c r="F3" s="32"/>
      <c r="G3" s="32"/>
      <c r="H3" s="108" t="s">
        <v>1</v>
      </c>
      <c r="I3" s="109"/>
    </row>
    <row r="4" spans="1:9" ht="17.25" thickTop="1" x14ac:dyDescent="0.35">
      <c r="A4" s="19" t="s">
        <v>2</v>
      </c>
      <c r="B4" s="1"/>
      <c r="C4" s="1"/>
      <c r="D4" s="1"/>
      <c r="E4" s="1"/>
      <c r="F4" s="1"/>
      <c r="G4" s="1"/>
      <c r="H4" s="20"/>
      <c r="I4" s="21">
        <f>ROUND(SUM(H5:H8),2)</f>
        <v>0</v>
      </c>
    </row>
    <row r="5" spans="1:9" ht="15.75" x14ac:dyDescent="0.3">
      <c r="A5" s="27" t="s">
        <v>3</v>
      </c>
      <c r="B5" s="1"/>
      <c r="C5" s="1"/>
      <c r="D5" s="1"/>
      <c r="E5" s="1"/>
      <c r="F5" s="1"/>
      <c r="G5" s="1"/>
      <c r="H5" s="34"/>
      <c r="I5" s="35"/>
    </row>
    <row r="6" spans="1:9" ht="15.75" x14ac:dyDescent="0.3">
      <c r="A6" s="27" t="s">
        <v>45</v>
      </c>
      <c r="B6" s="1"/>
      <c r="C6" s="1"/>
      <c r="D6" s="1"/>
      <c r="E6" s="1"/>
      <c r="F6" s="1"/>
      <c r="G6" s="1">
        <v>32</v>
      </c>
      <c r="H6" s="34">
        <f>(((H5+H7)/220)*20%)*120</f>
        <v>0</v>
      </c>
      <c r="I6" s="35"/>
    </row>
    <row r="7" spans="1:9" ht="15.75" x14ac:dyDescent="0.3">
      <c r="A7" s="27" t="s">
        <v>5</v>
      </c>
      <c r="B7" s="1"/>
      <c r="C7" s="1"/>
      <c r="D7" s="1"/>
      <c r="E7" s="1"/>
      <c r="F7" s="1"/>
      <c r="G7" s="1"/>
      <c r="H7" s="34">
        <f>SUM(H5)*0.3</f>
        <v>0</v>
      </c>
      <c r="I7" s="35"/>
    </row>
    <row r="8" spans="1:9" ht="15.75" x14ac:dyDescent="0.3">
      <c r="A8" s="27" t="s">
        <v>54</v>
      </c>
      <c r="B8" s="1"/>
      <c r="C8" s="1"/>
      <c r="D8" s="1"/>
      <c r="E8" s="1"/>
      <c r="F8" s="1"/>
      <c r="G8" s="1"/>
      <c r="H8" s="34">
        <f>SUM(H5:H7)/220*1*10</f>
        <v>0</v>
      </c>
      <c r="I8" s="35"/>
    </row>
    <row r="9" spans="1:9" ht="16.5" x14ac:dyDescent="0.35">
      <c r="A9" s="24" t="s">
        <v>23</v>
      </c>
      <c r="B9" s="25"/>
      <c r="C9" s="25"/>
      <c r="D9" s="25"/>
      <c r="E9" s="110">
        <f>SUM(E10+E19+E27+E32)</f>
        <v>0.71723920000000008</v>
      </c>
      <c r="F9" s="111"/>
      <c r="G9" s="62"/>
      <c r="H9" s="38"/>
      <c r="I9" s="39"/>
    </row>
    <row r="10" spans="1:9" ht="16.5" x14ac:dyDescent="0.35">
      <c r="A10" s="19" t="s">
        <v>6</v>
      </c>
      <c r="B10" s="1"/>
      <c r="C10" s="1"/>
      <c r="D10" s="1"/>
      <c r="E10" s="26">
        <f>SUM(E11:E18)</f>
        <v>0.36800000000000005</v>
      </c>
      <c r="F10" s="23"/>
      <c r="G10" s="1"/>
      <c r="H10" s="36"/>
      <c r="I10" s="37">
        <f>ROUND(SUM(H11:H18),2)</f>
        <v>0</v>
      </c>
    </row>
    <row r="11" spans="1:9" ht="15.75" x14ac:dyDescent="0.3">
      <c r="A11" s="27" t="s">
        <v>7</v>
      </c>
      <c r="B11" s="1"/>
      <c r="C11" s="1"/>
      <c r="D11" s="1"/>
      <c r="E11" s="41">
        <v>1.4999999999999999E-2</v>
      </c>
      <c r="F11" s="1"/>
      <c r="G11" s="1"/>
      <c r="H11" s="36">
        <f>ROUND(I$4*E11,2)</f>
        <v>0</v>
      </c>
      <c r="I11" s="37"/>
    </row>
    <row r="12" spans="1:9" ht="15.75" x14ac:dyDescent="0.3">
      <c r="A12" s="27" t="s">
        <v>8</v>
      </c>
      <c r="B12" s="1"/>
      <c r="C12" s="1"/>
      <c r="D12" s="1"/>
      <c r="E12" s="41">
        <v>0.2</v>
      </c>
      <c r="F12" s="1"/>
      <c r="G12" s="1"/>
      <c r="H12" s="36">
        <f t="shared" ref="H12:H32" si="0">ROUND(I$4*E12,2)</f>
        <v>0</v>
      </c>
      <c r="I12" s="37"/>
    </row>
    <row r="13" spans="1:9" ht="15.75" x14ac:dyDescent="0.3">
      <c r="A13" s="27" t="s">
        <v>9</v>
      </c>
      <c r="B13" s="1"/>
      <c r="C13" s="1"/>
      <c r="D13" s="1"/>
      <c r="E13" s="41">
        <v>0.01</v>
      </c>
      <c r="F13" s="1"/>
      <c r="G13" s="1"/>
      <c r="H13" s="36">
        <f t="shared" si="0"/>
        <v>0</v>
      </c>
      <c r="I13" s="37"/>
    </row>
    <row r="14" spans="1:9" ht="15.75" x14ac:dyDescent="0.3">
      <c r="A14" s="27" t="s">
        <v>10</v>
      </c>
      <c r="B14" s="1"/>
      <c r="C14" s="1"/>
      <c r="D14" s="1"/>
      <c r="E14" s="41">
        <v>0.03</v>
      </c>
      <c r="F14" s="1"/>
      <c r="G14" s="1"/>
      <c r="H14" s="36">
        <f t="shared" si="0"/>
        <v>0</v>
      </c>
      <c r="I14" s="37"/>
    </row>
    <row r="15" spans="1:9" ht="15.75" x14ac:dyDescent="0.3">
      <c r="A15" s="27" t="s">
        <v>11</v>
      </c>
      <c r="B15" s="1"/>
      <c r="C15" s="1"/>
      <c r="D15" s="1"/>
      <c r="E15" s="41">
        <v>0.08</v>
      </c>
      <c r="F15" s="1"/>
      <c r="G15" s="1"/>
      <c r="H15" s="36">
        <f t="shared" si="0"/>
        <v>0</v>
      </c>
      <c r="I15" s="37"/>
    </row>
    <row r="16" spans="1:9" ht="15.75" x14ac:dyDescent="0.3">
      <c r="A16" s="27" t="s">
        <v>12</v>
      </c>
      <c r="B16" s="1"/>
      <c r="C16" s="1"/>
      <c r="D16" s="1"/>
      <c r="E16" s="41">
        <v>2E-3</v>
      </c>
      <c r="F16" s="1"/>
      <c r="G16" s="1"/>
      <c r="H16" s="36">
        <f t="shared" si="0"/>
        <v>0</v>
      </c>
      <c r="I16" s="37"/>
    </row>
    <row r="17" spans="1:9" ht="15.75" x14ac:dyDescent="0.3">
      <c r="A17" s="27" t="s">
        <v>13</v>
      </c>
      <c r="B17" s="1"/>
      <c r="C17" s="1"/>
      <c r="D17" s="1"/>
      <c r="E17" s="41">
        <v>6.0000000000000001E-3</v>
      </c>
      <c r="F17" s="1"/>
      <c r="G17" s="1"/>
      <c r="H17" s="36">
        <f t="shared" si="0"/>
        <v>0</v>
      </c>
      <c r="I17" s="37"/>
    </row>
    <row r="18" spans="1:9" ht="16.5" x14ac:dyDescent="0.35">
      <c r="A18" s="27" t="s">
        <v>14</v>
      </c>
      <c r="B18" s="1"/>
      <c r="C18" s="1"/>
      <c r="D18" s="1"/>
      <c r="E18" s="41">
        <v>2.5000000000000001E-2</v>
      </c>
      <c r="F18" s="1"/>
      <c r="G18" s="1"/>
      <c r="H18" s="36">
        <f t="shared" si="0"/>
        <v>0</v>
      </c>
      <c r="I18" s="40"/>
    </row>
    <row r="19" spans="1:9" ht="16.5" x14ac:dyDescent="0.35">
      <c r="A19" s="19" t="s">
        <v>15</v>
      </c>
      <c r="B19" s="1"/>
      <c r="C19" s="1"/>
      <c r="D19" s="1"/>
      <c r="E19" s="26">
        <f>SUM(E20:E26)</f>
        <v>0.2069</v>
      </c>
      <c r="F19" s="1"/>
      <c r="G19" s="1"/>
      <c r="H19" s="36"/>
      <c r="I19" s="37">
        <f>ROUND(SUM(H20:H26),2)</f>
        <v>0</v>
      </c>
    </row>
    <row r="20" spans="1:9" ht="16.5" x14ac:dyDescent="0.35">
      <c r="A20" s="27" t="s">
        <v>16</v>
      </c>
      <c r="B20" s="1"/>
      <c r="C20" s="1"/>
      <c r="D20" s="1"/>
      <c r="E20" s="41">
        <v>5.0000000000000001E-4</v>
      </c>
      <c r="F20" s="1"/>
      <c r="G20" s="1"/>
      <c r="H20" s="36">
        <f t="shared" si="0"/>
        <v>0</v>
      </c>
      <c r="I20" s="40"/>
    </row>
    <row r="21" spans="1:9" ht="16.5" x14ac:dyDescent="0.35">
      <c r="A21" s="27" t="s">
        <v>17</v>
      </c>
      <c r="B21" s="1"/>
      <c r="C21" s="1"/>
      <c r="D21" s="1"/>
      <c r="E21" s="41">
        <v>0.1111</v>
      </c>
      <c r="F21" s="1"/>
      <c r="G21" s="1"/>
      <c r="H21" s="36">
        <f t="shared" si="0"/>
        <v>0</v>
      </c>
      <c r="I21" s="40"/>
    </row>
    <row r="22" spans="1:9" ht="16.5" x14ac:dyDescent="0.35">
      <c r="A22" s="27" t="s">
        <v>35</v>
      </c>
      <c r="B22" s="1"/>
      <c r="C22" s="1"/>
      <c r="D22" s="1"/>
      <c r="E22" s="41">
        <v>5.0000000000000001E-4</v>
      </c>
      <c r="F22" s="1"/>
      <c r="G22" s="1"/>
      <c r="H22" s="36">
        <f t="shared" si="0"/>
        <v>0</v>
      </c>
      <c r="I22" s="40"/>
    </row>
    <row r="23" spans="1:9" ht="16.5" x14ac:dyDescent="0.35">
      <c r="A23" s="58" t="s">
        <v>36</v>
      </c>
      <c r="B23" s="1"/>
      <c r="C23" s="1"/>
      <c r="D23" s="1"/>
      <c r="E23" s="41">
        <v>5.0000000000000001E-4</v>
      </c>
      <c r="F23" s="1"/>
      <c r="G23" s="1"/>
      <c r="H23" s="36">
        <f t="shared" si="0"/>
        <v>0</v>
      </c>
      <c r="I23" s="40"/>
    </row>
    <row r="24" spans="1:9" ht="16.5" x14ac:dyDescent="0.35">
      <c r="A24" s="27" t="s">
        <v>37</v>
      </c>
      <c r="B24" s="1"/>
      <c r="C24" s="1"/>
      <c r="D24" s="1"/>
      <c r="E24" s="41">
        <v>1E-3</v>
      </c>
      <c r="F24" s="1"/>
      <c r="G24" s="1"/>
      <c r="H24" s="36">
        <f t="shared" si="0"/>
        <v>0</v>
      </c>
      <c r="I24" s="40"/>
    </row>
    <row r="25" spans="1:9" ht="16.5" x14ac:dyDescent="0.35">
      <c r="A25" s="27" t="s">
        <v>38</v>
      </c>
      <c r="B25" s="1"/>
      <c r="C25" s="1"/>
      <c r="D25" s="1"/>
      <c r="E25" s="41">
        <v>0.01</v>
      </c>
      <c r="F25" s="1"/>
      <c r="G25" s="1"/>
      <c r="H25" s="36">
        <f t="shared" si="0"/>
        <v>0</v>
      </c>
      <c r="I25" s="40"/>
    </row>
    <row r="26" spans="1:9" ht="16.5" x14ac:dyDescent="0.35">
      <c r="A26" s="27" t="s">
        <v>18</v>
      </c>
      <c r="B26" s="1"/>
      <c r="C26" s="1"/>
      <c r="D26" s="1"/>
      <c r="E26" s="41">
        <v>8.3299999999999999E-2</v>
      </c>
      <c r="F26" s="1"/>
      <c r="G26" s="1"/>
      <c r="H26" s="36">
        <f t="shared" si="0"/>
        <v>0</v>
      </c>
      <c r="I26" s="40"/>
    </row>
    <row r="27" spans="1:9" ht="16.5" x14ac:dyDescent="0.35">
      <c r="A27" s="19" t="s">
        <v>19</v>
      </c>
      <c r="B27" s="1"/>
      <c r="C27" s="1"/>
      <c r="D27" s="1"/>
      <c r="E27" s="26">
        <f>SUM(E28:E30)</f>
        <v>6.6200000000000009E-2</v>
      </c>
      <c r="F27" s="1"/>
      <c r="G27" s="1"/>
      <c r="H27" s="36"/>
      <c r="I27" s="37">
        <f>ROUND(SUM(H28:H30),2)</f>
        <v>0</v>
      </c>
    </row>
    <row r="28" spans="1:9" ht="16.5" x14ac:dyDescent="0.35">
      <c r="A28" s="27" t="s">
        <v>39</v>
      </c>
      <c r="B28" s="1"/>
      <c r="C28" s="1"/>
      <c r="D28" s="1"/>
      <c r="E28" s="41">
        <v>2.12E-2</v>
      </c>
      <c r="F28" s="1"/>
      <c r="G28" s="1"/>
      <c r="H28" s="36">
        <f t="shared" si="0"/>
        <v>0</v>
      </c>
      <c r="I28" s="40"/>
    </row>
    <row r="29" spans="1:9" ht="16.5" x14ac:dyDescent="0.35">
      <c r="A29" s="27" t="s">
        <v>40</v>
      </c>
      <c r="B29" s="1"/>
      <c r="C29" s="1"/>
      <c r="D29" s="1"/>
      <c r="E29" s="41">
        <v>5.0000000000000001E-3</v>
      </c>
      <c r="F29" s="1"/>
      <c r="G29" s="1"/>
      <c r="H29" s="36">
        <f t="shared" si="0"/>
        <v>0</v>
      </c>
      <c r="I29" s="40"/>
    </row>
    <row r="30" spans="1:9" ht="16.5" x14ac:dyDescent="0.35">
      <c r="A30" s="59" t="s">
        <v>41</v>
      </c>
      <c r="B30" s="1"/>
      <c r="C30" s="1"/>
      <c r="D30" s="1"/>
      <c r="E30" s="41">
        <v>0.04</v>
      </c>
      <c r="F30" s="1"/>
      <c r="G30" s="1"/>
      <c r="H30" s="36">
        <f t="shared" si="0"/>
        <v>0</v>
      </c>
      <c r="I30" s="40"/>
    </row>
    <row r="31" spans="1:9" ht="16.5" x14ac:dyDescent="0.35">
      <c r="A31" s="19" t="s">
        <v>43</v>
      </c>
      <c r="B31" s="1"/>
      <c r="C31" s="1"/>
      <c r="D31" s="1"/>
      <c r="E31" s="41"/>
      <c r="F31" s="1"/>
      <c r="G31" s="1"/>
      <c r="H31" s="36"/>
      <c r="I31" s="37">
        <f>ROUND(E32*I4,2)</f>
        <v>0</v>
      </c>
    </row>
    <row r="32" spans="1:9" ht="16.5" x14ac:dyDescent="0.35">
      <c r="A32" s="59" t="s">
        <v>44</v>
      </c>
      <c r="B32" s="4"/>
      <c r="C32" s="4"/>
      <c r="D32" s="4"/>
      <c r="E32" s="26">
        <f>SUM(E10*E19)</f>
        <v>7.6139200000000004E-2</v>
      </c>
      <c r="F32" s="1"/>
      <c r="G32" s="1"/>
      <c r="H32" s="36">
        <f t="shared" si="0"/>
        <v>0</v>
      </c>
      <c r="I32" s="40"/>
    </row>
    <row r="33" spans="1:9" ht="16.5" x14ac:dyDescent="0.35">
      <c r="A33" s="43" t="s">
        <v>42</v>
      </c>
      <c r="B33" s="44"/>
      <c r="C33" s="44"/>
      <c r="D33" s="44"/>
      <c r="E33" s="45"/>
      <c r="F33" s="44"/>
      <c r="G33" s="44"/>
      <c r="H33" s="46"/>
      <c r="I33" s="47">
        <f>I31+I27+I19+I10+I4</f>
        <v>0</v>
      </c>
    </row>
    <row r="34" spans="1:9" ht="15.75" x14ac:dyDescent="0.3">
      <c r="A34" s="27"/>
      <c r="B34" s="1"/>
      <c r="C34" s="1"/>
      <c r="D34" s="1"/>
      <c r="E34" s="41"/>
      <c r="F34" s="1"/>
      <c r="G34" s="1"/>
      <c r="H34" s="36"/>
      <c r="I34" s="37"/>
    </row>
    <row r="35" spans="1:9" ht="16.5" x14ac:dyDescent="0.35">
      <c r="A35" s="19" t="s">
        <v>33</v>
      </c>
      <c r="B35" s="1"/>
      <c r="C35" s="1"/>
      <c r="D35" s="1"/>
      <c r="E35" s="1"/>
      <c r="F35" s="1"/>
      <c r="G35" s="1"/>
      <c r="H35" s="22"/>
      <c r="I35" s="28"/>
    </row>
    <row r="36" spans="1:9" ht="15.75" x14ac:dyDescent="0.3">
      <c r="A36" s="27" t="s">
        <v>67</v>
      </c>
      <c r="B36" s="1"/>
      <c r="C36" s="1"/>
      <c r="D36" s="1"/>
      <c r="E36" s="1"/>
      <c r="F36" s="1"/>
      <c r="G36" s="1"/>
      <c r="H36" s="34" t="s">
        <v>66</v>
      </c>
      <c r="I36" s="35"/>
    </row>
    <row r="37" spans="1:9" ht="15.75" x14ac:dyDescent="0.3">
      <c r="A37" s="27" t="s">
        <v>34</v>
      </c>
      <c r="B37" s="1"/>
      <c r="C37" s="1"/>
      <c r="D37" s="1"/>
      <c r="E37" s="1"/>
      <c r="F37" s="1"/>
      <c r="G37" s="1"/>
      <c r="H37" s="34" t="s">
        <v>66</v>
      </c>
      <c r="I37" s="35"/>
    </row>
    <row r="38" spans="1:9" ht="15.75" x14ac:dyDescent="0.3">
      <c r="A38" s="27" t="s">
        <v>20</v>
      </c>
      <c r="B38" s="1"/>
      <c r="C38" s="1"/>
      <c r="D38" s="1"/>
      <c r="E38" s="1"/>
      <c r="F38" s="1"/>
      <c r="G38" s="1"/>
      <c r="H38" s="48" t="s">
        <v>66</v>
      </c>
      <c r="I38" s="49"/>
    </row>
    <row r="39" spans="1:9" ht="15.75" x14ac:dyDescent="0.3">
      <c r="A39" s="27" t="s">
        <v>21</v>
      </c>
      <c r="B39" s="1"/>
      <c r="C39" s="1"/>
      <c r="D39" s="1"/>
      <c r="E39" s="1"/>
      <c r="F39" s="1"/>
      <c r="G39" s="1"/>
      <c r="H39" s="34" t="s">
        <v>66</v>
      </c>
      <c r="I39" s="35"/>
    </row>
    <row r="40" spans="1:9" ht="15.75" x14ac:dyDescent="0.3">
      <c r="A40" s="27" t="s">
        <v>22</v>
      </c>
      <c r="B40" s="1"/>
      <c r="C40" s="1"/>
      <c r="D40" s="1"/>
      <c r="E40" s="1"/>
      <c r="F40" s="1"/>
      <c r="G40" s="1"/>
      <c r="H40" s="34" t="s">
        <v>66</v>
      </c>
      <c r="I40" s="35"/>
    </row>
    <row r="41" spans="1:9" ht="15.75" x14ac:dyDescent="0.3">
      <c r="A41" s="27" t="s">
        <v>50</v>
      </c>
      <c r="B41" s="1"/>
      <c r="C41" s="1"/>
      <c r="D41" s="1"/>
      <c r="E41" s="1"/>
      <c r="F41" s="1"/>
      <c r="G41" s="1"/>
      <c r="H41" s="34" t="s">
        <v>66</v>
      </c>
      <c r="I41" s="35"/>
    </row>
    <row r="42" spans="1:9" ht="15.75" x14ac:dyDescent="0.3">
      <c r="A42" s="27" t="s">
        <v>51</v>
      </c>
      <c r="B42" s="1"/>
      <c r="C42" s="1"/>
      <c r="D42" s="1"/>
      <c r="E42" s="1"/>
      <c r="F42" s="1"/>
      <c r="G42" s="1"/>
      <c r="H42" s="34" t="s">
        <v>66</v>
      </c>
      <c r="I42" s="35"/>
    </row>
    <row r="43" spans="1:9" ht="16.5" x14ac:dyDescent="0.35">
      <c r="A43" s="19" t="s">
        <v>24</v>
      </c>
      <c r="B43" s="1"/>
      <c r="C43" s="1"/>
      <c r="D43" s="1"/>
      <c r="E43" s="1"/>
      <c r="F43" s="1"/>
      <c r="G43" s="1"/>
      <c r="H43" s="22"/>
      <c r="I43" s="28">
        <f>I33+I35</f>
        <v>0</v>
      </c>
    </row>
    <row r="44" spans="1:9" ht="16.5" x14ac:dyDescent="0.35">
      <c r="A44" s="19" t="s">
        <v>55</v>
      </c>
      <c r="B44" s="1"/>
      <c r="C44" s="1"/>
      <c r="D44" s="1"/>
      <c r="E44" s="1"/>
      <c r="F44" s="1"/>
      <c r="G44" s="1"/>
      <c r="H44" s="22"/>
      <c r="I44" s="28">
        <f>I43*'SUP OPERAÇÕES DIURNO'!K44</f>
        <v>0</v>
      </c>
    </row>
    <row r="45" spans="1:9" ht="16.5" x14ac:dyDescent="0.35">
      <c r="A45" s="19" t="s">
        <v>62</v>
      </c>
      <c r="B45" s="1"/>
      <c r="C45" s="1"/>
      <c r="D45" s="1"/>
      <c r="E45" s="1"/>
      <c r="F45" s="1"/>
      <c r="G45" s="1"/>
      <c r="H45" s="29"/>
      <c r="I45" s="30">
        <f>H46*0.0865</f>
        <v>0</v>
      </c>
    </row>
    <row r="46" spans="1:9" ht="17.25" thickBot="1" x14ac:dyDescent="0.3">
      <c r="A46" s="112" t="s">
        <v>53</v>
      </c>
      <c r="B46" s="113"/>
      <c r="C46" s="113"/>
      <c r="D46" s="113"/>
      <c r="E46" s="113"/>
      <c r="F46" s="114"/>
      <c r="G46" s="61"/>
      <c r="H46" s="115">
        <f>ROUND((I43+I44)/(1-8.65%),2)</f>
        <v>0</v>
      </c>
      <c r="I46" s="116"/>
    </row>
    <row r="47" spans="1:9" ht="15.75" thickTop="1" x14ac:dyDescent="0.25"/>
  </sheetData>
  <mergeCells count="5">
    <mergeCell ref="A1:I2"/>
    <mergeCell ref="H3:I3"/>
    <mergeCell ref="E9:F9"/>
    <mergeCell ref="A46:F46"/>
    <mergeCell ref="H46:I4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7</vt:i4>
      </vt:variant>
    </vt:vector>
  </HeadingPairs>
  <TitlesOfParts>
    <vt:vector size="18" baseType="lpstr">
      <vt:lpstr>Quadro de Custo</vt:lpstr>
      <vt:lpstr>SUP OPERAÇÕES DIURNO (2)</vt:lpstr>
      <vt:lpstr>SUP OPERAÇÕES DIURNO</vt:lpstr>
      <vt:lpstr>SUP OPERAÇÕES NOTURNO</vt:lpstr>
      <vt:lpstr>OP BALANÇA Noturno</vt:lpstr>
      <vt:lpstr>OP BALANÇA DIURNO </vt:lpstr>
      <vt:lpstr>Auxiliar de Cont Operacional D</vt:lpstr>
      <vt:lpstr>Auxiliar de Contr Operacional N</vt:lpstr>
      <vt:lpstr>Bombeiro Civil</vt:lpstr>
      <vt:lpstr>Super de Pátios D</vt:lpstr>
      <vt:lpstr>Super de Pátios N</vt:lpstr>
      <vt:lpstr>'Auxiliar de Cont Operacional D'!Area_de_impressao</vt:lpstr>
      <vt:lpstr>'OP BALANÇA DIURNO '!Area_de_impressao</vt:lpstr>
      <vt:lpstr>'OP BALANÇA Noturno'!Area_de_impressao</vt:lpstr>
      <vt:lpstr>'Quadro de Custo'!Area_de_impressao</vt:lpstr>
      <vt:lpstr>'SUP OPERAÇÕES DIURNO'!Area_de_impressao</vt:lpstr>
      <vt:lpstr>'SUP OPERAÇÕES DIURNO (2)'!Area_de_impressao</vt:lpstr>
      <vt:lpstr>'SUP OPERAÇÕES NOTURNO'!Area_de_impressao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Viana Mendes Sobrinho</dc:creator>
  <cp:lastModifiedBy>Ricardo Afonso Tavares Dominici</cp:lastModifiedBy>
  <cp:lastPrinted>2016-09-06T19:17:44Z</cp:lastPrinted>
  <dcterms:created xsi:type="dcterms:W3CDTF">2009-09-03T14:37:14Z</dcterms:created>
  <dcterms:modified xsi:type="dcterms:W3CDTF">2021-03-10T12:17:14Z</dcterms:modified>
</cp:coreProperties>
</file>